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ThisWorkbook" defaultThemeVersion="153222"/>
  <bookViews>
    <workbookView xWindow="0" yWindow="0" windowWidth="28695" windowHeight="12330" firstSheet="2" activeTab="2"/>
  </bookViews>
  <sheets>
    <sheet name="Online" sheetId="8" state="veryHidden" r:id="rId1"/>
    <sheet name="_" sheetId="9" state="veryHidden" r:id="rId2"/>
    <sheet name="Calcul prix béton centrale" sheetId="4" r:id="rId3"/>
    <sheet name="Formulations" sheetId="5" r:id="rId4"/>
  </sheets>
  <functionGroups builtInGroupCount="18"/>
  <externalReferences>
    <externalReference r:id="rId5"/>
    <externalReference r:id="rId6"/>
  </externalReferences>
  <definedNames>
    <definedName name="_Q1">'Calcul prix béton centrale'!$L$13</definedName>
    <definedName name="_Q2">'Calcul prix béton centrale'!$L$14</definedName>
    <definedName name="_Q3">'Calcul prix béton centrale'!$L$15</definedName>
    <definedName name="_Q4">'Calcul prix béton centrale'!$L$16</definedName>
    <definedName name="_Q5">'Calcul prix béton centrale'!$L$17</definedName>
    <definedName name="_Q6">'Calcul prix béton centrale'!$L$18</definedName>
    <definedName name="_x1">[1]Feuil1!#REF!</definedName>
    <definedName name="B_liste_composants">OFFSET(Formulations!$B$1,,,,COUNTA(Formulations!$1:$1)-1)</definedName>
    <definedName name="B_liste_formules">OFFSET(Formulations!$A$2,,,COUNTA(Formulations!$A:$A)-1,)</definedName>
    <definedName name="B_tableau_avec_entetes">OFFSET(Formulations!$A$1,,,COUNTA(Formulations!$A:$A),COUNTA(Formulations!$1:$1))</definedName>
    <definedName name="BétonTotal">'Calcul prix béton centrale'!$L$5</definedName>
    <definedName name="ConsoElecJour">'Calcul prix béton centrale'!$L$9</definedName>
    <definedName name="COUTTOTAL">'Calcul prix béton centrale'!$L$31</definedName>
    <definedName name="DuréeGO">'Calcul prix béton centrale'!$L$6</definedName>
    <definedName name="EauLavageJour">'Calcul prix béton centrale'!$L$22</definedName>
    <definedName name="Form_Height" localSheetId="0">Online!#REF!</definedName>
    <definedName name="Form_Height">#REF!</definedName>
    <definedName name="Form_L1" localSheetId="0">Online!#REF!</definedName>
    <definedName name="Form_L1">#REF!</definedName>
    <definedName name="Form_L2" localSheetId="0">Online!#REF!</definedName>
    <definedName name="Form_L2">#REF!</definedName>
    <definedName name="Form_NonPub_Height" localSheetId="0">Online!#REF!</definedName>
    <definedName name="Form_NonPub_Height">#REF!</definedName>
    <definedName name="Form_NonPub_Width" localSheetId="0">Online!#REF!</definedName>
    <definedName name="Form_NonPub_Width">#REF!</definedName>
    <definedName name="Form_Width" localSheetId="0">Online!#REF!</definedName>
    <definedName name="Form_Width">#REF!</definedName>
    <definedName name="ftpADRESSE" localSheetId="1">[2]Online!#REF!</definedName>
    <definedName name="ftpADRESSE">Online!#REF!</definedName>
    <definedName name="ftpFOLDER" localSheetId="1">[2]Online!#REF!</definedName>
    <definedName name="ftpFOLDER">Online!#REF!</definedName>
    <definedName name="ftpID" localSheetId="1">[2]Online!#REF!</definedName>
    <definedName name="ftpID">Online!#REF!</definedName>
    <definedName name="ftpMDP" localSheetId="1">[2]Online!#REF!</definedName>
    <definedName name="ftpMDP">Online!#REF!</definedName>
    <definedName name="ftpPORT" localSheetId="1">[2]Online!#REF!</definedName>
    <definedName name="ftpPORT">Online!#REF!</definedName>
    <definedName name="HrsParJour">'Calcul prix béton centrale'!$L$8</definedName>
    <definedName name="LocalFOLDER" localSheetId="1">[2]Online!#REF!</definedName>
    <definedName name="LocalFOLDER">Online!#REF!</definedName>
    <definedName name="Mask1_Height">Online!#REF!</definedName>
    <definedName name="Mask1_Left">Online!#REF!</definedName>
    <definedName name="Mask1_Top">Online!#REF!</definedName>
    <definedName name="Mask1_Visible">Online!#REF!</definedName>
    <definedName name="Mask1_Width">Online!#REF!</definedName>
    <definedName name="Mask2_Height">Online!#REF!</definedName>
    <definedName name="Mask2_Left">Online!#REF!</definedName>
    <definedName name="Mask2_Top">Online!#REF!</definedName>
    <definedName name="Mask2_Visible">Online!#REF!</definedName>
    <definedName name="Mask2_Width">Online!#REF!</definedName>
    <definedName name="Mask3_Height">Online!#REF!</definedName>
    <definedName name="Mask3_Left">Online!#REF!</definedName>
    <definedName name="Mask3_Top">Online!#REF!</definedName>
    <definedName name="Mask3_Visible">Online!#REF!</definedName>
    <definedName name="Mask3_Width">Online!#REF!</definedName>
    <definedName name="Mask4_Height">Online!#REF!</definedName>
    <definedName name="Mask4_Left">Online!#REF!</definedName>
    <definedName name="Mask4_Top">Online!#REF!</definedName>
    <definedName name="Mask4_Visible">Online!#REF!</definedName>
    <definedName name="Mask4_Width">Online!#REF!</definedName>
    <definedName name="MaxClicPerDay">Online!#REF!</definedName>
    <definedName name="MaxClicPerHour">Online!#REF!</definedName>
    <definedName name="MaxClicPerMonth">Online!#REF!</definedName>
    <definedName name="MaxClicPerWeek">Online!#REF!</definedName>
    <definedName name="MaxWait" localSheetId="0">Online!#REF!</definedName>
    <definedName name="MaxWait">#REF!</definedName>
    <definedName name="MiliSec" localSheetId="0">Online!#REF!</definedName>
    <definedName name="MiliSec">#REF!</definedName>
    <definedName name="MinWait" localSheetId="0">Online!#REF!</definedName>
    <definedName name="MinWait">#REF!</definedName>
    <definedName name="Perte">'Calcul prix béton centrale'!$L$21</definedName>
    <definedName name="Pub1_1" localSheetId="0">Online!#REF!</definedName>
    <definedName name="Pub1_1">#REF!</definedName>
    <definedName name="Pub2_1" localSheetId="0">Online!#REF!</definedName>
    <definedName name="Pub2_1">#REF!</definedName>
    <definedName name="Pub2_2" localSheetId="0">Online!#REF!</definedName>
    <definedName name="Pub2_2">#REF!</definedName>
    <definedName name="Pub2_3" localSheetId="0">Online!#REF!</definedName>
    <definedName name="Pub2_3">#REF!</definedName>
    <definedName name="Pub2_4" localSheetId="0">Online!#REF!</definedName>
    <definedName name="Pub2_4">#REF!</definedName>
    <definedName name="Pub2_5" localSheetId="0">Online!#REF!</definedName>
    <definedName name="Pub2_5">#REF!</definedName>
    <definedName name="Pub3_1">Online!#REF!</definedName>
    <definedName name="Pub3_2">Online!#REF!</definedName>
    <definedName name="Pub3_3">Online!#REF!</definedName>
    <definedName name="Pub3_4">Online!#REF!</definedName>
    <definedName name="Pub3_5">Online!#REF!</definedName>
    <definedName name="PubActives" localSheetId="0">Online!#REF!</definedName>
    <definedName name="PubActives">#REF!</definedName>
    <definedName name="RegAppName">Online!#REF!</definedName>
    <definedName name="RegSection">Online!#REF!</definedName>
    <definedName name="THM">'Calcul prix béton centrale'!$L$7</definedName>
    <definedName name="VbaNeeded" localSheetId="0">Online!#REF!</definedName>
    <definedName name="VbaNeeded">#REF!</definedName>
    <definedName name="WB_Height" localSheetId="0">Online!#REF!</definedName>
    <definedName name="WB_Height">#REF!</definedName>
    <definedName name="WB_Left" localSheetId="0">Online!#REF!</definedName>
    <definedName name="WB_Left">#REF!</definedName>
    <definedName name="WB_Top" localSheetId="0">Online!#REF!</definedName>
    <definedName name="WB_Top">#REF!</definedName>
    <definedName name="WB_Visible" localSheetId="0">Online!#REF!</definedName>
    <definedName name="WB_Visible">#REF!</definedName>
    <definedName name="WB_Width" localSheetId="0">Online!#REF!</definedName>
    <definedName name="WB_Width">#REF!</definedName>
    <definedName name="WB2_Height" localSheetId="0">Online!#REF!</definedName>
    <definedName name="WB2_Height">#REF!</definedName>
    <definedName name="WB2_Left" localSheetId="0">Online!#REF!</definedName>
    <definedName name="WB2_Left">#REF!</definedName>
    <definedName name="WB2_Top" localSheetId="0">Online!#REF!</definedName>
    <definedName name="WB2_Top">#REF!</definedName>
    <definedName name="WB2_Visible" localSheetId="0">Online!#REF!</definedName>
    <definedName name="WB2_Visible">#REF!</definedName>
    <definedName name="WB2_Width">Online!#REF!</definedName>
    <definedName name="WB2_Witdh" localSheetId="1">[2]Online!#REF!</definedName>
    <definedName name="WB2_Witdh" localSheetId="0">Online!#REF!</definedName>
    <definedName name="WB2_Witdh">#REF!</definedName>
    <definedName name="WB3_Height">Online!#REF!</definedName>
    <definedName name="WB3_Left">Online!#REF!</definedName>
    <definedName name="WB3_Top">Online!#REF!</definedName>
    <definedName name="WB3_Visible">Online!#REF!</definedName>
    <definedName name="WB3_Width">Online!#REF!</definedName>
    <definedName name="WB4_Height">Online!#REF!</definedName>
    <definedName name="WB4_Left">Online!#REF!</definedName>
    <definedName name="WB4_Top">Online!#REF!</definedName>
    <definedName name="WB4_Visible">Online!#REF!</definedName>
    <definedName name="WB4_Width">Online!#REF!</definedName>
    <definedName name="WB5_Height">Online!#REF!</definedName>
    <definedName name="WB5_Left">Online!#REF!</definedName>
    <definedName name="WB5_Top">Online!#REF!</definedName>
    <definedName name="WB5_Visible">Online!#REF!</definedName>
    <definedName name="WB5_Width">Online!#REF!</definedName>
    <definedName name="WB6_Height">Online!#REF!</definedName>
    <definedName name="WB6_Left">Online!#REF!</definedName>
    <definedName name="WB6_Top">Online!#REF!</definedName>
    <definedName name="WB6_Visible">Online!#REF!</definedName>
    <definedName name="WB6_Width">Online!#REF!</definedName>
    <definedName name="WebModule1_DoImport" localSheetId="1">[2]Online!#REF!</definedName>
    <definedName name="WebModule1_DoImport">Online!#REF!</definedName>
    <definedName name="WebModule1_Ext1" localSheetId="1">[2]Online!#REF!</definedName>
    <definedName name="WebModule1_Ext1">Online!#REF!</definedName>
    <definedName name="WebModule1_Ext2" localSheetId="1">[2]Online!#REF!</definedName>
    <definedName name="WebModule1_Ext2">Online!#REF!</definedName>
    <definedName name="WebModule1_Name" localSheetId="1">[2]Online!#REF!</definedName>
    <definedName name="WebModule1_Name">Online!#REF!</definedName>
    <definedName name="WebModule2_DoImport" localSheetId="1">[2]Online!#REF!</definedName>
    <definedName name="WebModule2_DoImport">Online!#REF!</definedName>
    <definedName name="WebModule2_Ext1" localSheetId="1">[2]Online!#REF!</definedName>
    <definedName name="WebModule2_Ext1">Online!#REF!</definedName>
    <definedName name="WebModule2_Ext2" localSheetId="1">[2]Online!#REF!</definedName>
    <definedName name="WebModule2_Ext2">Online!#REF!</definedName>
    <definedName name="WebModule2_Name" localSheetId="1">[2]Online!#REF!</definedName>
    <definedName name="WebModule2_Name">Online!#REF!</definedName>
    <definedName name="WebModule3_DoImport" localSheetId="1">[2]Online!#REF!</definedName>
    <definedName name="WebModule3_DoImport">Online!#REF!</definedName>
    <definedName name="WebModule3_Ext1" localSheetId="1">[2]Online!#REF!</definedName>
    <definedName name="WebModule3_Ext1">Online!#REF!</definedName>
    <definedName name="WebModule3_Ext2" localSheetId="1">[2]Online!#REF!</definedName>
    <definedName name="WebModule3_Ext2">Online!#REF!</definedName>
    <definedName name="WebModule3_Name" localSheetId="1">[2]Online!#REF!</definedName>
    <definedName name="WebModule3_Name">Online!#REF!</definedName>
    <definedName name="xlsparams" localSheetId="0">Online!#REF!</definedName>
    <definedName name="xlsparams_1" localSheetId="0">Online!#REF!</definedName>
    <definedName name="xlsparams_2" localSheetId="0">Online!#REF!</definedName>
    <definedName name="xlsparams_3" localSheetId="0">Online!#REF!</definedName>
    <definedName name="xlsparams_4" localSheetId="0">Online!#REF!</definedName>
    <definedName name="xlsparams_5" localSheetId="0">Online!#REF!</definedName>
    <definedName name="xlsparams_6" localSheetId="0">Online!#REF!</definedName>
    <definedName name="xlsparams_7" localSheetId="0">Online!#REF!</definedName>
    <definedName name="xlsparams_8" localSheetId="0">Online!#REF!</definedName>
    <definedName name="xlsparams_9" localSheetId="0">Online!#REF!</definedName>
  </definedNames>
  <calcPr calcId="152511" calcMode="manual" fullCalcOnLoad="1"/>
</workbook>
</file>

<file path=xl/calcChain.xml><?xml version="1.0" encoding="utf-8"?>
<calcChain xmlns="http://schemas.openxmlformats.org/spreadsheetml/2006/main">
  <c r="F5" i="4" l="1"/>
  <c r="F7" i="4" s="1"/>
  <c r="F6" i="4"/>
  <c r="C23" i="4"/>
  <c r="C24" i="4"/>
  <c r="C22" i="4"/>
  <c r="D19" i="4"/>
  <c r="C19" i="4"/>
  <c r="C32" i="4" s="1"/>
  <c r="M26" i="4" s="1"/>
  <c r="D16" i="4"/>
  <c r="D17" i="4"/>
  <c r="D10" i="4"/>
  <c r="D7" i="4"/>
  <c r="L5" i="4"/>
  <c r="H28" i="4"/>
  <c r="H32" i="4" s="1"/>
  <c r="M30" i="4" s="1"/>
  <c r="H21" i="4"/>
  <c r="H25" i="4" s="1"/>
  <c r="M29" i="4" s="1"/>
  <c r="H22" i="4"/>
  <c r="H15" i="4"/>
  <c r="I15" i="4"/>
  <c r="H18" i="4" s="1"/>
  <c r="L28" i="4" s="1"/>
  <c r="K31" i="4"/>
  <c r="K30" i="4"/>
  <c r="K29" i="4"/>
  <c r="K28" i="4"/>
  <c r="K27" i="4"/>
  <c r="K26" i="4"/>
  <c r="F32" i="4"/>
  <c r="F25" i="4"/>
  <c r="F18" i="4"/>
  <c r="F12" i="4"/>
  <c r="A32" i="4"/>
  <c r="K13" i="4"/>
  <c r="K14" i="4" s="1"/>
  <c r="H5" i="4"/>
  <c r="H6" i="4"/>
  <c r="H7" i="4"/>
  <c r="F9" i="4" l="1"/>
  <c r="F8" i="4"/>
  <c r="K15" i="4"/>
  <c r="K16" i="4" s="1"/>
  <c r="H8" i="4"/>
  <c r="H9" i="4"/>
  <c r="F10" i="4" l="1"/>
  <c r="K17" i="4"/>
  <c r="K18" i="4"/>
  <c r="H10" i="4"/>
  <c r="F11" i="4" l="1"/>
  <c r="H11" i="4"/>
  <c r="H12" i="4" l="1"/>
  <c r="L27" i="4" s="1"/>
  <c r="L31" i="4" s="1"/>
  <c r="M32" i="4" s="1"/>
</calcChain>
</file>

<file path=xl/sharedStrings.xml><?xml version="1.0" encoding="utf-8"?>
<sst xmlns="http://schemas.openxmlformats.org/spreadsheetml/2006/main" count="126" uniqueCount="89">
  <si>
    <t>€ / h</t>
  </si>
  <si>
    <t>h</t>
  </si>
  <si>
    <t>unité</t>
  </si>
  <si>
    <t>m3</t>
  </si>
  <si>
    <t>MATERIAUX</t>
  </si>
  <si>
    <t>MATERIEL</t>
  </si>
  <si>
    <t xml:space="preserve"> Génie civil matériaux</t>
  </si>
  <si>
    <t>ENS</t>
  </si>
  <si>
    <t xml:space="preserve"> Génie civil M.O</t>
  </si>
  <si>
    <t>u</t>
  </si>
  <si>
    <t xml:space="preserve"> Forfait d'installation</t>
  </si>
  <si>
    <t xml:space="preserve"> Main d'oeuvre d'installation</t>
  </si>
  <si>
    <t xml:space="preserve"> Branchements</t>
  </si>
  <si>
    <t xml:space="preserve"> Forfait démontage</t>
  </si>
  <si>
    <t xml:space="preserve"> Transport</t>
  </si>
  <si>
    <t xml:space="preserve"> Main d'oeuvre pour démontage</t>
  </si>
  <si>
    <t>kWh</t>
  </si>
  <si>
    <t xml:space="preserve"> Location centrale à béton 1500L</t>
  </si>
  <si>
    <t>Mois</t>
  </si>
  <si>
    <t xml:space="preserve"> Location silo supplémentaire</t>
  </si>
  <si>
    <t xml:space="preserve"> Fournitures diverses</t>
  </si>
  <si>
    <t xml:space="preserve"> Transports</t>
  </si>
  <si>
    <t xml:space="preserve"> Démolition des fondations</t>
  </si>
  <si>
    <t xml:space="preserve"> Entretien du matériel</t>
  </si>
  <si>
    <t>Taux Horaire Moyen (bétonnier)</t>
  </si>
  <si>
    <t>HYPOTHESES DE CALCUL</t>
  </si>
  <si>
    <t>Formule</t>
  </si>
  <si>
    <t>Ciment</t>
  </si>
  <si>
    <t>Sable</t>
  </si>
  <si>
    <t>Gravier</t>
  </si>
  <si>
    <t>Eau</t>
  </si>
  <si>
    <t>Adjuvant 1</t>
  </si>
  <si>
    <t>Adjuvant 2</t>
  </si>
  <si>
    <t>QUANTITES DE BETON PAR FORMULATION</t>
  </si>
  <si>
    <t>Quantité de béton totale</t>
  </si>
  <si>
    <t>Durée du gros-œuvre</t>
  </si>
  <si>
    <t>Heures de bétonnier par jour</t>
  </si>
  <si>
    <t>Consommation électrique / heure</t>
  </si>
  <si>
    <t>Nombre de Centrale à Béton</t>
  </si>
  <si>
    <t>Béton maigre (150kg/m3)</t>
  </si>
  <si>
    <t>Béton type A (200kg/m3)</t>
  </si>
  <si>
    <t>Béton type B (250kg/m3)</t>
  </si>
  <si>
    <t>Béton type Machin (300kg/m3)</t>
  </si>
  <si>
    <t>Béton type Bidule (350kg/m3)</t>
  </si>
  <si>
    <t>PARAMETRES DIVERS</t>
  </si>
  <si>
    <t>%</t>
  </si>
  <si>
    <t>Litres d'eau de lavage par jour</t>
  </si>
  <si>
    <t>litres/jour</t>
  </si>
  <si>
    <t>Unité</t>
  </si>
  <si>
    <t>Quantité</t>
  </si>
  <si>
    <t>Prix unitaire</t>
  </si>
  <si>
    <t>DEMONTAGE</t>
  </si>
  <si>
    <t>INSTALLATION</t>
  </si>
  <si>
    <t>ENTRETIEN</t>
  </si>
  <si>
    <t>LOCATION</t>
  </si>
  <si>
    <t>Tonnes</t>
  </si>
  <si>
    <t>Perte sur les matériaux</t>
  </si>
  <si>
    <t>jours</t>
  </si>
  <si>
    <t>MAIN D'ŒUVRE DE PRODUCTION</t>
  </si>
  <si>
    <t>Bétonnier</t>
  </si>
  <si>
    <t>CONSOMMATIONS</t>
  </si>
  <si>
    <t>Eau de lavage</t>
  </si>
  <si>
    <t>Electricité</t>
  </si>
  <si>
    <t>PRESTATIONS EXTERNES</t>
  </si>
  <si>
    <t>Essais de résistance</t>
  </si>
  <si>
    <t>Etude BA</t>
  </si>
  <si>
    <t>COUT TOTAL DU BETON</t>
  </si>
  <si>
    <t>Prix total</t>
  </si>
  <si>
    <t>COUT DE REVIENT DU METRE CUBE</t>
  </si>
  <si>
    <t>champ calculé par formule</t>
  </si>
  <si>
    <t>champ a remplir manuellement</t>
  </si>
  <si>
    <t>litres</t>
  </si>
  <si>
    <t>POSTE DE DEPENSE</t>
  </si>
  <si>
    <t>PARAMETRES</t>
  </si>
  <si>
    <t>RESULTAT</t>
  </si>
  <si>
    <t>SOUS TOTAL</t>
  </si>
  <si>
    <t>CODE COULEUR</t>
  </si>
  <si>
    <t>5% heures</t>
  </si>
  <si>
    <t xml:space="preserve"> Location abris bétonnier</t>
  </si>
  <si>
    <t>METHODES BTP</t>
  </si>
  <si>
    <t>CALCUL DU PRIX DE REVIENT DU BETON FABRIQUE SUR CHANTIER</t>
  </si>
  <si>
    <t>Ce fichier vous est offert par Méthodes BTP</t>
  </si>
  <si>
    <t>Vous patientez depuis plus de 30 secondes et rien ne se passe ?</t>
  </si>
  <si>
    <t>1. Allez dans les options Excel et activez les Macros. Pour Excel 2003 : installez le package OWC11.exe</t>
  </si>
  <si>
    <t>2. Placez les options de sécurité au plus faible et indiquez que vous faites confiance au projet Visual Basic</t>
  </si>
  <si>
    <t>3. Fermez complètement toutes les instances d'Excel</t>
  </si>
  <si>
    <t>4. Ré-ouvrez ce fichier</t>
  </si>
  <si>
    <t>Ouverture en cours, merci de patienter quelques instants…</t>
  </si>
  <si>
    <t>http://www.methodesbtp.com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</si>
</sst>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9" formatCode="#,##0.0&quot; kg&quot;"/>
    <numFmt numFmtId="170" formatCode="#,##0.0&quot; litres&quot;"/>
    <numFmt numFmtId="171" formatCode="#,##0.00\ &quot;€&quot;"/>
    <numFmt numFmtId="173" formatCode="#,##0.00&quot; €&quot;"/>
  </numFmts>
  <fonts count="32" x14ac:knownFonts="1">
    <font>
      <sz val="11"/>
      <name val="Calibri"/>
    </font>
    <font>
      <b/>
      <sz val="15"/>
      <color indexed="12"/>
      <name val="Calibri"/>
      <family val="2"/>
    </font>
    <font>
      <b/>
      <sz val="20"/>
      <color indexed="10"/>
      <name val="Calibri"/>
      <family val="2"/>
    </font>
    <font>
      <sz val="10"/>
      <name val="Arial"/>
    </font>
    <font>
      <sz val="11"/>
      <color indexed="8"/>
      <name val="Calibri"/>
      <family val="2"/>
    </font>
    <font>
      <sz val="8"/>
      <name val="Calibri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3"/>
      <color indexed="63"/>
      <name val="Calibri"/>
      <family val="2"/>
    </font>
    <font>
      <b/>
      <sz val="18"/>
      <color indexed="10"/>
      <name val="Calibri"/>
      <family val="2"/>
    </font>
    <font>
      <b/>
      <i/>
      <sz val="13"/>
      <name val="Calibri"/>
      <family val="2"/>
    </font>
    <font>
      <b/>
      <i/>
      <sz val="13"/>
      <color indexed="23"/>
      <name val="Calibri"/>
      <family val="2"/>
    </font>
    <font>
      <b/>
      <sz val="13"/>
      <color indexed="12"/>
      <name val="Calibri"/>
      <family val="2"/>
    </font>
    <font>
      <b/>
      <i/>
      <sz val="14"/>
      <color indexed="23"/>
      <name val="Calibri"/>
      <family val="2"/>
    </font>
    <font>
      <b/>
      <i/>
      <sz val="15"/>
      <color indexed="23"/>
      <name val="Calibri"/>
      <family val="2"/>
    </font>
    <font>
      <u/>
      <sz val="11"/>
      <color indexed="12"/>
      <name val="Calibri"/>
    </font>
    <font>
      <i/>
      <sz val="18"/>
      <color indexed="18"/>
      <name val="Calibri"/>
      <family val="2"/>
    </font>
    <font>
      <u/>
      <sz val="15"/>
      <color indexed="12"/>
      <name val="Calibri"/>
    </font>
    <font>
      <sz val="15"/>
      <color indexed="12"/>
      <name val="Calibri"/>
      <family val="2"/>
    </font>
    <font>
      <sz val="13"/>
      <color indexed="10"/>
      <name val="Calibri"/>
      <family val="2"/>
    </font>
    <font>
      <sz val="15"/>
      <color indexed="62"/>
      <name val="Calibri"/>
      <family val="2"/>
    </font>
    <font>
      <sz val="13"/>
      <color indexed="12"/>
      <name val="Calibri"/>
      <family val="2"/>
    </font>
    <font>
      <sz val="12"/>
      <color indexed="12"/>
      <name val="Calibri"/>
      <family val="2"/>
    </font>
    <font>
      <sz val="12"/>
      <name val="Calibri"/>
      <family val="2"/>
    </font>
    <font>
      <sz val="13"/>
      <color indexed="9"/>
      <name val="Calibri"/>
      <family val="2"/>
    </font>
    <font>
      <sz val="12"/>
      <color indexed="9"/>
      <name val="Calibri"/>
      <family val="2"/>
    </font>
    <font>
      <sz val="15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31">
    <xf numFmtId="0" fontId="0" fillId="0" borderId="0" xfId="0"/>
    <xf numFmtId="0" fontId="4" fillId="2" borderId="0" xfId="0" applyFont="1" applyFill="1" applyBorder="1"/>
    <xf numFmtId="169" fontId="6" fillId="3" borderId="1" xfId="0" applyNumberFormat="1" applyFont="1" applyFill="1" applyBorder="1" applyAlignment="1">
      <alignment vertical="center"/>
    </xf>
    <xf numFmtId="169" fontId="6" fillId="3" borderId="2" xfId="0" applyNumberFormat="1" applyFont="1" applyFill="1" applyBorder="1" applyAlignment="1">
      <alignment vertical="center"/>
    </xf>
    <xf numFmtId="169" fontId="0" fillId="3" borderId="0" xfId="0" applyNumberFormat="1" applyFill="1" applyAlignment="1">
      <alignment horizontal="center" vertical="center"/>
    </xf>
    <xf numFmtId="169" fontId="0" fillId="3" borderId="0" xfId="0" applyNumberFormat="1" applyFill="1" applyAlignment="1">
      <alignment vertical="center"/>
    </xf>
    <xf numFmtId="4" fontId="4" fillId="2" borderId="0" xfId="3" applyNumberFormat="1" applyFont="1" applyFill="1" applyBorder="1" applyAlignment="1" applyProtection="1">
      <alignment horizontal="right" vertical="center"/>
      <protection hidden="1"/>
    </xf>
    <xf numFmtId="4" fontId="4" fillId="2" borderId="0" xfId="3" applyNumberFormat="1" applyFont="1" applyFill="1" applyBorder="1" applyAlignment="1" applyProtection="1">
      <alignment vertical="center"/>
      <protection hidden="1"/>
    </xf>
    <xf numFmtId="4" fontId="4" fillId="2" borderId="0" xfId="3" applyNumberFormat="1" applyFont="1" applyFill="1" applyBorder="1" applyAlignment="1" applyProtection="1">
      <alignment horizontal="centerContinuous" vertical="center"/>
      <protection hidden="1"/>
    </xf>
    <xf numFmtId="4" fontId="4" fillId="2" borderId="0" xfId="3" applyNumberFormat="1" applyFont="1" applyFill="1" applyBorder="1" applyAlignment="1" applyProtection="1">
      <alignment horizontal="center" vertical="center"/>
      <protection hidden="1"/>
    </xf>
    <xf numFmtId="4" fontId="7" fillId="2" borderId="0" xfId="3" applyNumberFormat="1" applyFont="1" applyFill="1" applyBorder="1" applyProtection="1">
      <protection hidden="1"/>
    </xf>
    <xf numFmtId="4" fontId="4" fillId="2" borderId="0" xfId="3" applyNumberFormat="1" applyFont="1" applyFill="1" applyBorder="1" applyProtection="1">
      <protection hidden="1"/>
    </xf>
    <xf numFmtId="4" fontId="4" fillId="2" borderId="0" xfId="3" applyNumberFormat="1" applyFont="1" applyFill="1" applyBorder="1" applyAlignment="1" applyProtection="1">
      <alignment horizontal="left"/>
      <protection hidden="1"/>
    </xf>
    <xf numFmtId="4" fontId="4" fillId="2" borderId="0" xfId="3" applyNumberFormat="1" applyFont="1" applyFill="1" applyBorder="1" applyAlignment="1" applyProtection="1">
      <alignment horizontal="right"/>
      <protection locked="0" hidden="1"/>
    </xf>
    <xf numFmtId="4" fontId="4" fillId="2" borderId="0" xfId="3" applyNumberFormat="1" applyFont="1" applyFill="1" applyBorder="1" applyProtection="1">
      <protection locked="0" hidden="1"/>
    </xf>
    <xf numFmtId="4" fontId="4" fillId="2" borderId="0" xfId="3" applyNumberFormat="1" applyFont="1" applyFill="1" applyBorder="1" applyAlignment="1" applyProtection="1">
      <alignment horizontal="right"/>
      <protection hidden="1"/>
    </xf>
    <xf numFmtId="4" fontId="4" fillId="2" borderId="0" xfId="3" applyNumberFormat="1" applyFont="1" applyFill="1" applyBorder="1" applyAlignment="1" applyProtection="1">
      <alignment horizontal="centerContinuous"/>
      <protection hidden="1"/>
    </xf>
    <xf numFmtId="4" fontId="4" fillId="2" borderId="0" xfId="3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/>
    <xf numFmtId="4" fontId="4" fillId="2" borderId="0" xfId="3" applyNumberFormat="1" applyFont="1" applyFill="1" applyBorder="1" applyAlignment="1" applyProtection="1">
      <alignment horizontal="left" indent="1"/>
      <protection hidden="1"/>
    </xf>
    <xf numFmtId="4" fontId="4" fillId="2" borderId="3" xfId="3" applyNumberFormat="1" applyFont="1" applyFill="1" applyBorder="1" applyAlignment="1" applyProtection="1">
      <alignment horizontal="left" indent="2"/>
      <protection hidden="1"/>
    </xf>
    <xf numFmtId="4" fontId="4" fillId="2" borderId="4" xfId="3" applyNumberFormat="1" applyFont="1" applyFill="1" applyBorder="1" applyAlignment="1" applyProtection="1">
      <alignment horizontal="left"/>
      <protection hidden="1"/>
    </xf>
    <xf numFmtId="4" fontId="4" fillId="2" borderId="5" xfId="3" applyNumberFormat="1" applyFont="1" applyFill="1" applyBorder="1" applyAlignment="1" applyProtection="1">
      <alignment horizontal="left" indent="2"/>
      <protection hidden="1"/>
    </xf>
    <xf numFmtId="0" fontId="4" fillId="2" borderId="4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4" fontId="4" fillId="2" borderId="0" xfId="0" applyNumberFormat="1" applyFont="1" applyFill="1" applyBorder="1"/>
    <xf numFmtId="4" fontId="4" fillId="2" borderId="6" xfId="0" applyNumberFormat="1" applyFont="1" applyFill="1" applyBorder="1"/>
    <xf numFmtId="4" fontId="4" fillId="2" borderId="7" xfId="3" applyNumberFormat="1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>
      <alignment horizontal="left" indent="2"/>
    </xf>
    <xf numFmtId="0" fontId="4" fillId="2" borderId="5" xfId="0" applyFont="1" applyFill="1" applyBorder="1" applyAlignment="1">
      <alignment horizontal="left" indent="2"/>
    </xf>
    <xf numFmtId="4" fontId="4" fillId="2" borderId="0" xfId="3" applyNumberFormat="1" applyFont="1" applyFill="1" applyBorder="1" applyAlignment="1" applyProtection="1">
      <alignment horizontal="center"/>
      <protection locked="0" hidden="1"/>
    </xf>
    <xf numFmtId="0" fontId="4" fillId="2" borderId="0" xfId="0" applyFont="1" applyFill="1" applyBorder="1" applyAlignment="1">
      <alignment horizontal="center"/>
    </xf>
    <xf numFmtId="4" fontId="4" fillId="2" borderId="4" xfId="3" applyNumberFormat="1" applyFont="1" applyFill="1" applyBorder="1" applyAlignment="1" applyProtection="1">
      <alignment horizontal="right"/>
      <protection hidden="1"/>
    </xf>
    <xf numFmtId="4" fontId="4" fillId="2" borderId="6" xfId="3" applyNumberFormat="1" applyFont="1" applyFill="1" applyBorder="1" applyAlignment="1" applyProtection="1">
      <alignment horizontal="right"/>
      <protection locked="0" hidden="1"/>
    </xf>
    <xf numFmtId="4" fontId="7" fillId="2" borderId="3" xfId="3" applyNumberFormat="1" applyFont="1" applyFill="1" applyBorder="1" applyAlignment="1" applyProtection="1">
      <alignment horizontal="left"/>
      <protection hidden="1"/>
    </xf>
    <xf numFmtId="4" fontId="4" fillId="2" borderId="3" xfId="3" applyNumberFormat="1" applyFont="1" applyFill="1" applyBorder="1" applyAlignment="1" applyProtection="1">
      <alignment horizontal="left" indent="1"/>
      <protection hidden="1"/>
    </xf>
    <xf numFmtId="169" fontId="6" fillId="2" borderId="8" xfId="0" applyNumberFormat="1" applyFont="1" applyFill="1" applyBorder="1" applyAlignment="1">
      <alignment vertical="center"/>
    </xf>
    <xf numFmtId="169" fontId="6" fillId="2" borderId="1" xfId="0" applyNumberFormat="1" applyFont="1" applyFill="1" applyBorder="1" applyAlignment="1">
      <alignment horizontal="center" vertical="center"/>
    </xf>
    <xf numFmtId="169" fontId="6" fillId="2" borderId="2" xfId="0" applyNumberFormat="1" applyFont="1" applyFill="1" applyBorder="1" applyAlignment="1">
      <alignment vertical="center"/>
    </xf>
    <xf numFmtId="169" fontId="0" fillId="2" borderId="0" xfId="0" applyNumberFormat="1" applyFill="1" applyAlignment="1">
      <alignment horizontal="center" vertical="center"/>
    </xf>
    <xf numFmtId="170" fontId="6" fillId="2" borderId="1" xfId="0" applyNumberFormat="1" applyFont="1" applyFill="1" applyBorder="1" applyAlignment="1">
      <alignment horizontal="center" vertical="center"/>
    </xf>
    <xf numFmtId="170" fontId="0" fillId="2" borderId="0" xfId="0" applyNumberFormat="1" applyFill="1" applyAlignment="1">
      <alignment horizontal="center" vertical="center"/>
    </xf>
    <xf numFmtId="170" fontId="0" fillId="3" borderId="0" xfId="0" applyNumberForma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4" fontId="8" fillId="4" borderId="9" xfId="3" applyNumberFormat="1" applyFont="1" applyFill="1" applyBorder="1" applyProtection="1">
      <protection hidden="1"/>
    </xf>
    <xf numFmtId="4" fontId="8" fillId="5" borderId="9" xfId="3" applyNumberFormat="1" applyFont="1" applyFill="1" applyBorder="1" applyProtection="1">
      <protection hidden="1"/>
    </xf>
    <xf numFmtId="4" fontId="9" fillId="5" borderId="10" xfId="3" applyNumberFormat="1" applyFont="1" applyFill="1" applyBorder="1" applyAlignment="1" applyProtection="1">
      <alignment horizontal="center"/>
      <protection hidden="1"/>
    </xf>
    <xf numFmtId="4" fontId="9" fillId="5" borderId="11" xfId="3" applyNumberFormat="1" applyFont="1" applyFill="1" applyBorder="1" applyAlignment="1" applyProtection="1">
      <alignment horizontal="center"/>
      <protection hidden="1"/>
    </xf>
    <xf numFmtId="4" fontId="4" fillId="2" borderId="4" xfId="3" applyNumberFormat="1" applyFont="1" applyFill="1" applyBorder="1" applyAlignment="1" applyProtection="1">
      <alignment horizontal="right"/>
      <protection locked="0" hidden="1"/>
    </xf>
    <xf numFmtId="4" fontId="4" fillId="2" borderId="0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0" fontId="10" fillId="2" borderId="12" xfId="0" applyFont="1" applyFill="1" applyBorder="1"/>
    <xf numFmtId="0" fontId="10" fillId="2" borderId="13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/>
    <xf numFmtId="4" fontId="4" fillId="2" borderId="3" xfId="0" applyNumberFormat="1" applyFont="1" applyFill="1" applyBorder="1" applyAlignment="1">
      <alignment horizontal="left" indent="2"/>
    </xf>
    <xf numFmtId="4" fontId="10" fillId="2" borderId="12" xfId="0" applyNumberFormat="1" applyFont="1" applyFill="1" applyBorder="1"/>
    <xf numFmtId="4" fontId="8" fillId="6" borderId="9" xfId="3" applyNumberFormat="1" applyFont="1" applyFill="1" applyBorder="1" applyProtection="1">
      <protection hidden="1"/>
    </xf>
    <xf numFmtId="4" fontId="8" fillId="6" borderId="10" xfId="3" applyNumberFormat="1" applyFont="1" applyFill="1" applyBorder="1" applyAlignment="1" applyProtection="1">
      <alignment horizontal="right"/>
      <protection hidden="1"/>
    </xf>
    <xf numFmtId="4" fontId="8" fillId="6" borderId="11" xfId="3" applyNumberFormat="1" applyFont="1" applyFill="1" applyBorder="1" applyAlignment="1" applyProtection="1">
      <alignment horizontal="right"/>
      <protection hidden="1"/>
    </xf>
    <xf numFmtId="4" fontId="8" fillId="6" borderId="9" xfId="3" applyNumberFormat="1" applyFont="1" applyFill="1" applyBorder="1" applyAlignment="1" applyProtection="1">
      <alignment horizontal="left"/>
      <protection hidden="1"/>
    </xf>
    <xf numFmtId="4" fontId="8" fillId="6" borderId="10" xfId="3" applyNumberFormat="1" applyFont="1" applyFill="1" applyBorder="1" applyProtection="1">
      <protection hidden="1"/>
    </xf>
    <xf numFmtId="4" fontId="8" fillId="6" borderId="11" xfId="3" applyNumberFormat="1" applyFont="1" applyFill="1" applyBorder="1" applyProtection="1">
      <protection hidden="1"/>
    </xf>
    <xf numFmtId="0" fontId="8" fillId="6" borderId="9" xfId="0" applyFont="1" applyFill="1" applyBorder="1"/>
    <xf numFmtId="0" fontId="8" fillId="6" borderId="10" xfId="0" applyFont="1" applyFill="1" applyBorder="1"/>
    <xf numFmtId="0" fontId="8" fillId="6" borderId="11" xfId="0" applyFont="1" applyFill="1" applyBorder="1"/>
    <xf numFmtId="4" fontId="4" fillId="7" borderId="0" xfId="0" applyNumberFormat="1" applyFont="1" applyFill="1" applyBorder="1" applyAlignment="1">
      <alignment horizontal="right"/>
    </xf>
    <xf numFmtId="4" fontId="4" fillId="7" borderId="6" xfId="0" applyNumberFormat="1" applyFont="1" applyFill="1" applyBorder="1" applyAlignment="1">
      <alignment horizontal="right"/>
    </xf>
    <xf numFmtId="4" fontId="4" fillId="7" borderId="0" xfId="3" applyNumberFormat="1" applyFont="1" applyFill="1" applyBorder="1" applyAlignment="1" applyProtection="1">
      <alignment horizontal="right"/>
      <protection locked="0" hidden="1"/>
    </xf>
    <xf numFmtId="0" fontId="4" fillId="7" borderId="6" xfId="0" applyFont="1" applyFill="1" applyBorder="1"/>
    <xf numFmtId="0" fontId="11" fillId="8" borderId="12" xfId="0" applyFont="1" applyFill="1" applyBorder="1"/>
    <xf numFmtId="173" fontId="4" fillId="2" borderId="0" xfId="0" applyNumberFormat="1" applyFont="1" applyFill="1" applyBorder="1" applyAlignment="1">
      <alignment horizontal="right"/>
    </xf>
    <xf numFmtId="173" fontId="4" fillId="2" borderId="4" xfId="0" applyNumberFormat="1" applyFont="1" applyFill="1" applyBorder="1" applyAlignment="1">
      <alignment horizontal="right"/>
    </xf>
    <xf numFmtId="4" fontId="9" fillId="4" borderId="10" xfId="3" applyNumberFormat="1" applyFont="1" applyFill="1" applyBorder="1" applyAlignment="1" applyProtection="1">
      <alignment horizontal="right"/>
      <protection hidden="1"/>
    </xf>
    <xf numFmtId="4" fontId="9" fillId="4" borderId="11" xfId="3" applyNumberFormat="1" applyFont="1" applyFill="1" applyBorder="1" applyAlignment="1" applyProtection="1">
      <alignment horizontal="right"/>
      <protection hidden="1"/>
    </xf>
    <xf numFmtId="173" fontId="11" fillId="8" borderId="13" xfId="0" applyNumberFormat="1" applyFont="1" applyFill="1" applyBorder="1" applyAlignment="1">
      <alignment horizontal="right"/>
    </xf>
    <xf numFmtId="173" fontId="11" fillId="8" borderId="14" xfId="0" applyNumberFormat="1" applyFont="1" applyFill="1" applyBorder="1" applyAlignment="1">
      <alignment horizontal="right"/>
    </xf>
    <xf numFmtId="4" fontId="4" fillId="7" borderId="15" xfId="0" applyNumberFormat="1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 horizontal="center"/>
    </xf>
    <xf numFmtId="4" fontId="10" fillId="2" borderId="17" xfId="0" applyNumberFormat="1" applyFont="1" applyFill="1" applyBorder="1" applyAlignment="1">
      <alignment horizontal="center"/>
    </xf>
    <xf numFmtId="0" fontId="1" fillId="3" borderId="0" xfId="0" applyFont="1" applyFill="1"/>
    <xf numFmtId="0" fontId="2" fillId="3" borderId="0" xfId="0" applyFont="1" applyFill="1"/>
    <xf numFmtId="0" fontId="21" fillId="3" borderId="0" xfId="0" applyFont="1" applyFill="1" applyAlignment="1"/>
    <xf numFmtId="0" fontId="14" fillId="3" borderId="0" xfId="0" applyFont="1" applyFill="1" applyAlignment="1"/>
    <xf numFmtId="0" fontId="15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22" fillId="3" borderId="0" xfId="2" applyFont="1" applyFill="1" applyAlignment="1" applyProtection="1"/>
    <xf numFmtId="0" fontId="18" fillId="3" borderId="0" xfId="0" applyFont="1" applyFill="1"/>
    <xf numFmtId="0" fontId="19" fillId="3" borderId="0" xfId="0" applyFont="1" applyFill="1"/>
    <xf numFmtId="0" fontId="1" fillId="2" borderId="0" xfId="0" applyFont="1" applyFill="1"/>
    <xf numFmtId="0" fontId="2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28" fillId="2" borderId="0" xfId="0" applyFont="1" applyFill="1"/>
    <xf numFmtId="0" fontId="29" fillId="2" borderId="0" xfId="0" applyFont="1" applyFill="1"/>
    <xf numFmtId="0" fontId="30" fillId="2" borderId="0" xfId="0" applyFont="1" applyFill="1"/>
    <xf numFmtId="0" fontId="31" fillId="2" borderId="0" xfId="0" applyFont="1" applyFill="1"/>
    <xf numFmtId="4" fontId="12" fillId="3" borderId="18" xfId="3" applyNumberFormat="1" applyFont="1" applyFill="1" applyBorder="1" applyAlignment="1" applyProtection="1">
      <alignment horizontal="center"/>
      <protection hidden="1"/>
    </xf>
    <xf numFmtId="4" fontId="12" fillId="3" borderId="28" xfId="3" applyNumberFormat="1" applyFont="1" applyFill="1" applyBorder="1" applyAlignment="1" applyProtection="1">
      <alignment horizontal="center"/>
      <protection hidden="1"/>
    </xf>
    <xf numFmtId="4" fontId="12" fillId="3" borderId="29" xfId="3" applyNumberFormat="1" applyFont="1" applyFill="1" applyBorder="1" applyAlignment="1" applyProtection="1">
      <alignment horizontal="center"/>
      <protection hidden="1"/>
    </xf>
    <xf numFmtId="4" fontId="13" fillId="3" borderId="21" xfId="3" applyNumberFormat="1" applyFont="1" applyFill="1" applyBorder="1" applyAlignment="1" applyProtection="1">
      <alignment horizontal="center" vertical="center"/>
      <protection hidden="1"/>
    </xf>
    <xf numFmtId="4" fontId="13" fillId="3" borderId="30" xfId="3" applyNumberFormat="1" applyFont="1" applyFill="1" applyBorder="1" applyAlignment="1" applyProtection="1">
      <alignment horizontal="center" vertical="center"/>
      <protection hidden="1"/>
    </xf>
    <xf numFmtId="4" fontId="13" fillId="3" borderId="31" xfId="3" applyNumberFormat="1" applyFont="1" applyFill="1" applyBorder="1" applyAlignment="1" applyProtection="1">
      <alignment horizontal="center" vertical="center"/>
      <protection hidden="1"/>
    </xf>
    <xf numFmtId="171" fontId="10" fillId="0" borderId="13" xfId="0" applyNumberFormat="1" applyFont="1" applyFill="1" applyBorder="1" applyAlignment="1">
      <alignment horizontal="right"/>
    </xf>
    <xf numFmtId="171" fontId="10" fillId="0" borderId="14" xfId="0" applyNumberFormat="1" applyFont="1" applyFill="1" applyBorder="1" applyAlignment="1">
      <alignment horizontal="right"/>
    </xf>
    <xf numFmtId="171" fontId="10" fillId="2" borderId="13" xfId="0" applyNumberFormat="1" applyFont="1" applyFill="1" applyBorder="1" applyAlignment="1">
      <alignment horizontal="right"/>
    </xf>
    <xf numFmtId="171" fontId="10" fillId="2" borderId="14" xfId="0" applyNumberFormat="1" applyFont="1" applyFill="1" applyBorder="1" applyAlignment="1">
      <alignment horizontal="right"/>
    </xf>
    <xf numFmtId="173" fontId="10" fillId="2" borderId="13" xfId="0" applyNumberFormat="1" applyFont="1" applyFill="1" applyBorder="1" applyAlignment="1">
      <alignment horizontal="right"/>
    </xf>
    <xf numFmtId="173" fontId="10" fillId="2" borderId="14" xfId="0" applyNumberFormat="1" applyFont="1" applyFill="1" applyBorder="1" applyAlignment="1">
      <alignment horizontal="right"/>
    </xf>
    <xf numFmtId="173" fontId="4" fillId="2" borderId="0" xfId="0" applyNumberFormat="1" applyFont="1" applyFill="1" applyBorder="1" applyAlignment="1">
      <alignment horizontal="right"/>
    </xf>
    <xf numFmtId="173" fontId="4" fillId="2" borderId="4" xfId="0" applyNumberFormat="1" applyFont="1" applyFill="1" applyBorder="1" applyAlignment="1">
      <alignment horizontal="right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/>
    </xf>
    <xf numFmtId="4" fontId="8" fillId="5" borderId="24" xfId="3" applyNumberFormat="1" applyFont="1" applyFill="1" applyBorder="1" applyAlignment="1" applyProtection="1">
      <alignment horizontal="center"/>
      <protection hidden="1"/>
    </xf>
    <xf numFmtId="4" fontId="8" fillId="5" borderId="25" xfId="3" applyNumberFormat="1" applyFont="1" applyFill="1" applyBorder="1" applyAlignment="1" applyProtection="1">
      <alignment horizontal="center"/>
      <protection hidden="1"/>
    </xf>
    <xf numFmtId="4" fontId="8" fillId="5" borderId="26" xfId="3" applyNumberFormat="1" applyFont="1" applyFill="1" applyBorder="1" applyAlignment="1" applyProtection="1">
      <alignment horizontal="center"/>
      <protection hidden="1"/>
    </xf>
    <xf numFmtId="4" fontId="8" fillId="4" borderId="27" xfId="3" applyNumberFormat="1" applyFont="1" applyFill="1" applyBorder="1" applyAlignment="1" applyProtection="1">
      <alignment horizontal="center"/>
      <protection hidden="1"/>
    </xf>
  </cellXfs>
  <cellStyles count="4">
    <cellStyle name="Euro" xfId="1"/>
    <cellStyle name="Lien hypertexte__Gabarit" xfId="2"/>
    <cellStyle name="Normal" xfId="0" builtinId="0"/>
    <cellStyle name="Normal_Feuil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06/relationships/vbaProject" Target="vbaProject.bin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7</xdr:col>
      <xdr:colOff>47625</xdr:colOff>
      <xdr:row>6</xdr:row>
      <xdr:rowOff>0</xdr:rowOff>
    </xdr:to>
    <xdr:pic>
      <xdr:nvPicPr>
        <xdr:cNvPr id="4097" name="Picture 1" descr="logocarre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657350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627529</xdr:colOff>
      <xdr:row>1</xdr:row>
      <xdr:rowOff>211088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3882" cy="5472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LOIC_R~1\LOCALS~1\Temp\CalepinageEtaisSech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\M&#233;thodes%20BTP\Espace%20de%20t&#233;l&#233;chargement\Excel\Gabarisation\_Gabar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"/>
      <sheetName val="Feuil1"/>
      <sheetName val="Feuil2"/>
      <sheetName val="Feuil3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"/>
      <sheetName val="Online"/>
      <sheetName val="Mai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ethodesbtp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topLeftCell="A28" workbookViewId="0">
      <selection activeCell="B36" sqref="B36"/>
    </sheetView>
  </sheetViews>
  <sheetFormatPr baseColWidth="10" defaultRowHeight="15" x14ac:dyDescent="0.25"/>
  <sheetData/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C1:U18"/>
  <sheetViews>
    <sheetView showGridLines="0" showRowColHeaders="0" showZeros="0" showOutlineSymbols="0" workbookViewId="0">
      <selection activeCell="M16" sqref="M16"/>
    </sheetView>
  </sheetViews>
  <sheetFormatPr baseColWidth="10" defaultColWidth="4.140625" defaultRowHeight="19.5" x14ac:dyDescent="0.3"/>
  <cols>
    <col min="1" max="1" width="4.140625" style="93" customWidth="1"/>
    <col min="2" max="2" width="2.140625" style="93" customWidth="1"/>
    <col min="3" max="3" width="1.42578125" style="93" customWidth="1"/>
    <col min="4" max="10" width="4.140625" style="93" customWidth="1"/>
    <col min="11" max="11" width="15.42578125" style="93" customWidth="1"/>
    <col min="12" max="20" width="7.85546875" style="93" customWidth="1"/>
    <col min="21" max="21" width="1.42578125" style="93" customWidth="1"/>
    <col min="22" max="16384" width="4.140625" style="93"/>
  </cols>
  <sheetData>
    <row r="1" spans="3:21" s="83" customFormat="1" ht="27" customHeight="1" x14ac:dyDescent="0.3"/>
    <row r="2" spans="3:21" s="83" customFormat="1" ht="7.5" customHeight="1" x14ac:dyDescent="0.3"/>
    <row r="3" spans="3:21" s="83" customFormat="1" ht="31.5" customHeight="1" x14ac:dyDescent="0.4">
      <c r="D3" s="84"/>
      <c r="I3" s="85" t="s">
        <v>87</v>
      </c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3:21" s="83" customFormat="1" ht="31.5" customHeight="1" x14ac:dyDescent="0.4">
      <c r="D4" s="84"/>
      <c r="I4" s="87" t="s">
        <v>81</v>
      </c>
      <c r="J4" s="88"/>
      <c r="K4" s="88"/>
      <c r="L4" s="88"/>
      <c r="M4" s="88"/>
      <c r="N4" s="88"/>
      <c r="O4" s="88"/>
      <c r="P4" s="88"/>
      <c r="Q4" s="88"/>
      <c r="R4" s="89"/>
      <c r="S4" s="89"/>
    </row>
    <row r="5" spans="3:21" s="83" customFormat="1" ht="21" customHeight="1" x14ac:dyDescent="0.4">
      <c r="D5" s="84"/>
      <c r="I5" s="90" t="s">
        <v>88</v>
      </c>
      <c r="J5" s="88"/>
      <c r="K5" s="88"/>
      <c r="L5" s="88"/>
      <c r="M5" s="88"/>
      <c r="N5" s="88"/>
      <c r="O5" s="88"/>
      <c r="P5" s="88"/>
      <c r="Q5" s="88"/>
      <c r="R5" s="89"/>
      <c r="S5" s="89"/>
    </row>
    <row r="6" spans="3:21" s="83" customFormat="1" ht="12" customHeight="1" x14ac:dyDescent="0.4">
      <c r="D6" s="84"/>
      <c r="H6" s="91"/>
      <c r="I6" s="92"/>
      <c r="J6" s="92"/>
      <c r="K6" s="92"/>
      <c r="L6" s="92"/>
      <c r="M6" s="92"/>
      <c r="N6" s="92"/>
      <c r="O6" s="92"/>
      <c r="P6" s="92"/>
      <c r="Q6" s="92"/>
    </row>
    <row r="7" spans="3:21" ht="7.5" customHeight="1" x14ac:dyDescent="0.4">
      <c r="D7" s="94"/>
      <c r="H7" s="95"/>
      <c r="I7" s="96"/>
      <c r="J7" s="96"/>
      <c r="K7" s="96"/>
      <c r="L7" s="96"/>
      <c r="M7" s="96"/>
      <c r="N7" s="96"/>
      <c r="O7" s="96"/>
      <c r="P7" s="96"/>
      <c r="Q7" s="96"/>
    </row>
    <row r="8" spans="3:21" ht="24.75" customHeight="1" x14ac:dyDescent="0.3">
      <c r="C8" s="97"/>
      <c r="D8" s="98"/>
      <c r="E8" s="99" t="s">
        <v>82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97"/>
    </row>
    <row r="9" spans="3:21" x14ac:dyDescent="0.3">
      <c r="C9" s="97"/>
      <c r="D9" s="98"/>
      <c r="E9" s="101"/>
      <c r="F9" s="102" t="s">
        <v>83</v>
      </c>
      <c r="G9" s="102"/>
      <c r="H9" s="102"/>
      <c r="I9" s="102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97"/>
    </row>
    <row r="10" spans="3:21" x14ac:dyDescent="0.3">
      <c r="C10" s="97"/>
      <c r="D10" s="103"/>
      <c r="E10" s="104"/>
      <c r="F10" s="102" t="s">
        <v>84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97"/>
    </row>
    <row r="11" spans="3:21" x14ac:dyDescent="0.3">
      <c r="C11" s="97"/>
      <c r="D11" s="103"/>
      <c r="E11" s="104"/>
      <c r="F11" s="102" t="s">
        <v>85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97"/>
    </row>
    <row r="12" spans="3:21" x14ac:dyDescent="0.3">
      <c r="C12" s="97"/>
      <c r="D12" s="103"/>
      <c r="E12" s="104"/>
      <c r="F12" s="102" t="s">
        <v>86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97"/>
    </row>
    <row r="13" spans="3:21" x14ac:dyDescent="0.3">
      <c r="C13" s="97"/>
      <c r="D13" s="103"/>
      <c r="E13" s="104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97"/>
    </row>
    <row r="14" spans="3:21" ht="9.75" customHeight="1" x14ac:dyDescent="0.3">
      <c r="C14" s="97"/>
      <c r="D14" s="103"/>
      <c r="E14" s="104"/>
      <c r="F14" s="104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97"/>
    </row>
    <row r="15" spans="3:21" ht="7.5" customHeight="1" x14ac:dyDescent="0.3">
      <c r="C15" s="97"/>
      <c r="D15" s="97"/>
      <c r="E15" s="97"/>
      <c r="F15" s="97"/>
      <c r="G15" s="97"/>
      <c r="H15" s="97"/>
      <c r="I15" s="97"/>
      <c r="J15" s="105"/>
      <c r="K15" s="105"/>
      <c r="L15" s="105"/>
      <c r="M15" s="97"/>
      <c r="N15" s="97"/>
      <c r="O15" s="97"/>
      <c r="P15" s="97"/>
      <c r="Q15" s="97"/>
      <c r="R15" s="97"/>
      <c r="S15" s="97"/>
      <c r="T15" s="97"/>
      <c r="U15" s="97"/>
    </row>
    <row r="16" spans="3:21" x14ac:dyDescent="0.3"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3:21" x14ac:dyDescent="0.3"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</row>
    <row r="18" spans="3:21" x14ac:dyDescent="0.3"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</row>
  </sheetData>
  <phoneticPr fontId="0" type="noConversion"/>
  <hyperlinks>
    <hyperlink ref="I5" r:id="rId1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indexed="12"/>
  </sheetPr>
  <dimension ref="A1:P72"/>
  <sheetViews>
    <sheetView showZeros="0" tabSelected="1" zoomScale="85" zoomScaleNormal="85" workbookViewId="0">
      <selection activeCell="Q14" sqref="Q14"/>
    </sheetView>
  </sheetViews>
  <sheetFormatPr baseColWidth="10" defaultRowHeight="18" customHeight="1" x14ac:dyDescent="0.25"/>
  <cols>
    <col min="1" max="1" width="32.85546875" style="1" customWidth="1"/>
    <col min="2" max="4" width="11" style="32" customWidth="1"/>
    <col min="5" max="5" width="6.7109375" style="32" customWidth="1"/>
    <col min="6" max="6" width="32.85546875" style="1" customWidth="1"/>
    <col min="7" max="9" width="11" style="1" customWidth="1"/>
    <col min="10" max="10" width="6.7109375" style="1" customWidth="1"/>
    <col min="11" max="11" width="32.85546875" style="1" customWidth="1"/>
    <col min="12" max="13" width="11" style="1" customWidth="1"/>
    <col min="14" max="16384" width="11.42578125" style="1"/>
  </cols>
  <sheetData>
    <row r="1" spans="1:16" ht="26.25" x14ac:dyDescent="0.4">
      <c r="A1" s="106" t="s">
        <v>79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6" thickBot="1" x14ac:dyDescent="0.3">
      <c r="A2" s="109" t="s">
        <v>80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6" ht="18" customHeight="1" x14ac:dyDescent="0.25">
      <c r="A3" s="6"/>
      <c r="B3" s="9"/>
      <c r="C3" s="9"/>
      <c r="D3" s="9"/>
      <c r="E3" s="9"/>
      <c r="F3" s="9"/>
      <c r="G3" s="9"/>
      <c r="H3" s="7"/>
      <c r="I3" s="8"/>
      <c r="J3" s="8"/>
    </row>
    <row r="4" spans="1:16" s="18" customFormat="1" ht="18" customHeight="1" x14ac:dyDescent="0.25">
      <c r="A4" s="46" t="s">
        <v>5</v>
      </c>
      <c r="B4" s="47" t="s">
        <v>48</v>
      </c>
      <c r="C4" s="47" t="s">
        <v>49</v>
      </c>
      <c r="D4" s="48" t="s">
        <v>50</v>
      </c>
      <c r="E4" s="17"/>
      <c r="F4" s="46" t="s">
        <v>4</v>
      </c>
      <c r="G4" s="47" t="s">
        <v>48</v>
      </c>
      <c r="H4" s="47" t="s">
        <v>49</v>
      </c>
      <c r="I4" s="48" t="s">
        <v>50</v>
      </c>
      <c r="J4" s="10"/>
      <c r="K4" s="60" t="s">
        <v>25</v>
      </c>
      <c r="L4" s="61"/>
      <c r="M4" s="62"/>
    </row>
    <row r="5" spans="1:16" ht="18" customHeight="1" x14ac:dyDescent="0.25">
      <c r="A5" s="35" t="s">
        <v>52</v>
      </c>
      <c r="B5" s="17"/>
      <c r="C5" s="15"/>
      <c r="D5" s="33"/>
      <c r="E5" s="17"/>
      <c r="F5" s="20" t="str">
        <f ca="1">IF(ISERROR(INDEX(B_liste_composants,COUNTA($F$4:$F4))),"",INDEX(B_liste_composants,COUNTA($F$4:$F4)))</f>
        <v>Ciment</v>
      </c>
      <c r="G5" s="32" t="s">
        <v>55</v>
      </c>
      <c r="H5" s="69">
        <f ca="1">ActivezLesMacros(F5)/1000</f>
        <v>1388.625</v>
      </c>
      <c r="I5" s="51">
        <v>170</v>
      </c>
      <c r="J5" s="12"/>
      <c r="K5" s="20" t="s">
        <v>34</v>
      </c>
      <c r="L5" s="71">
        <f>ROUND(SUM(L13:L18)*(1+Perte/100),0)</f>
        <v>6038</v>
      </c>
      <c r="M5" s="21" t="s">
        <v>3</v>
      </c>
    </row>
    <row r="6" spans="1:16" ht="18" customHeight="1" x14ac:dyDescent="0.25">
      <c r="A6" s="36" t="s">
        <v>6</v>
      </c>
      <c r="B6" s="17" t="s">
        <v>7</v>
      </c>
      <c r="C6" s="15">
        <v>1</v>
      </c>
      <c r="D6" s="49">
        <v>1400</v>
      </c>
      <c r="E6" s="31"/>
      <c r="F6" s="20" t="str">
        <f ca="1">IF(ISERROR(INDEX(B_liste_composants,COUNTA($F$4:$F5))),"",INDEX(B_liste_composants,COUNTA($F$4:$F5)))</f>
        <v>Sable</v>
      </c>
      <c r="G6" s="32" t="s">
        <v>55</v>
      </c>
      <c r="H6" s="69">
        <f ca="1">ActivezLesMacros(F6)/1000</f>
        <v>5107.1790000000001</v>
      </c>
      <c r="I6" s="51">
        <v>15</v>
      </c>
      <c r="J6" s="11"/>
      <c r="K6" s="20" t="s">
        <v>35</v>
      </c>
      <c r="L6" s="13">
        <v>120</v>
      </c>
      <c r="M6" s="21" t="s">
        <v>57</v>
      </c>
    </row>
    <row r="7" spans="1:16" ht="18" customHeight="1" x14ac:dyDescent="0.25">
      <c r="A7" s="36" t="s">
        <v>8</v>
      </c>
      <c r="B7" s="17" t="s">
        <v>1</v>
      </c>
      <c r="C7" s="13">
        <v>35</v>
      </c>
      <c r="D7" s="33">
        <f>THM</f>
        <v>28</v>
      </c>
      <c r="E7" s="17"/>
      <c r="F7" s="20" t="str">
        <f ca="1">IF(ISERROR(INDEX(B_liste_composants,COUNTA($F$4:$F6))),"",INDEX(B_liste_composants,COUNTA($F$4:$F6)))</f>
        <v>Gravier</v>
      </c>
      <c r="G7" s="32" t="s">
        <v>55</v>
      </c>
      <c r="H7" s="69">
        <f ca="1">ActivezLesMacros(F7)/1000</f>
        <v>7660.8157499999998</v>
      </c>
      <c r="I7" s="33">
        <v>15</v>
      </c>
      <c r="J7" s="11"/>
      <c r="K7" s="20" t="s">
        <v>24</v>
      </c>
      <c r="L7" s="15">
        <v>28</v>
      </c>
      <c r="M7" s="21" t="s">
        <v>0</v>
      </c>
    </row>
    <row r="8" spans="1:16" ht="18" customHeight="1" x14ac:dyDescent="0.25">
      <c r="A8" s="36" t="s">
        <v>14</v>
      </c>
      <c r="B8" s="17" t="s">
        <v>9</v>
      </c>
      <c r="C8" s="15">
        <v>2</v>
      </c>
      <c r="D8" s="33">
        <v>400</v>
      </c>
      <c r="E8" s="17"/>
      <c r="F8" s="20" t="str">
        <f ca="1">IF(ISERROR(INDEX(B_liste_composants,COUNTA($F$4:$F7))),"",INDEX(B_liste_composants,COUNTA($F$4:$F7)))</f>
        <v>Eau</v>
      </c>
      <c r="G8" s="32" t="s">
        <v>3</v>
      </c>
      <c r="H8" s="69">
        <f ca="1">ActivezLesMacros(F8)/1000</f>
        <v>771.42449999999997</v>
      </c>
      <c r="I8" s="51">
        <v>2</v>
      </c>
      <c r="J8" s="11"/>
      <c r="K8" s="20" t="s">
        <v>36</v>
      </c>
      <c r="L8" s="13">
        <v>7</v>
      </c>
      <c r="M8" s="21" t="s">
        <v>1</v>
      </c>
    </row>
    <row r="9" spans="1:16" ht="18" customHeight="1" x14ac:dyDescent="0.25">
      <c r="A9" s="36" t="s">
        <v>10</v>
      </c>
      <c r="B9" s="17" t="s">
        <v>7</v>
      </c>
      <c r="C9" s="15">
        <v>1</v>
      </c>
      <c r="D9" s="49">
        <v>800</v>
      </c>
      <c r="E9" s="31"/>
      <c r="F9" s="20" t="str">
        <f ca="1">IF(ISERROR(INDEX(B_liste_composants,COUNTA($F$4:$F8))),"",INDEX(B_liste_composants,COUNTA($F$4:$F8)))</f>
        <v>Adjuvant 1</v>
      </c>
      <c r="G9" s="32" t="s">
        <v>71</v>
      </c>
      <c r="H9" s="69">
        <f ca="1">ActivezLesMacros(F9)</f>
        <v>1470</v>
      </c>
      <c r="I9" s="51">
        <v>3.5</v>
      </c>
      <c r="J9" s="11"/>
      <c r="K9" s="20" t="s">
        <v>37</v>
      </c>
      <c r="L9" s="13">
        <v>25</v>
      </c>
      <c r="M9" s="21" t="s">
        <v>16</v>
      </c>
    </row>
    <row r="10" spans="1:16" ht="18" customHeight="1" x14ac:dyDescent="0.25">
      <c r="A10" s="36" t="s">
        <v>11</v>
      </c>
      <c r="B10" s="17" t="s">
        <v>1</v>
      </c>
      <c r="C10" s="13">
        <v>16</v>
      </c>
      <c r="D10" s="33">
        <f>THM</f>
        <v>28</v>
      </c>
      <c r="E10" s="31"/>
      <c r="F10" s="20" t="str">
        <f ca="1">IF(ISERROR(INDEX(B_liste_composants,COUNTA($F$4:$F9))),"",INDEX(B_liste_composants,COUNTA($F$4:$F9)))</f>
        <v>Adjuvant 2</v>
      </c>
      <c r="G10" s="32" t="s">
        <v>71</v>
      </c>
      <c r="H10" s="69">
        <f ca="1">ActivezLesMacros(F10)</f>
        <v>829.5</v>
      </c>
      <c r="I10" s="33">
        <v>2</v>
      </c>
      <c r="J10" s="11"/>
      <c r="K10" s="22" t="s">
        <v>38</v>
      </c>
      <c r="L10" s="34">
        <v>1</v>
      </c>
      <c r="M10" s="28" t="s">
        <v>2</v>
      </c>
    </row>
    <row r="11" spans="1:16" ht="18" customHeight="1" x14ac:dyDescent="0.25">
      <c r="A11" s="36" t="s">
        <v>12</v>
      </c>
      <c r="B11" s="17" t="s">
        <v>7</v>
      </c>
      <c r="C11" s="15">
        <v>1</v>
      </c>
      <c r="D11" s="49">
        <v>500</v>
      </c>
      <c r="E11" s="31"/>
      <c r="F11" s="20" t="str">
        <f ca="1">IF(ISERROR(INDEX(B_liste_composants,COUNTA($F$4:$F10))),"",INDEX(B_liste_composants,COUNTA($F$4:$F10)))</f>
        <v/>
      </c>
      <c r="G11" s="44"/>
      <c r="H11" s="70">
        <f ca="1">ActivezLesMacros(F11)</f>
        <v>0</v>
      </c>
      <c r="I11" s="52"/>
      <c r="J11" s="11"/>
    </row>
    <row r="12" spans="1:16" ht="18" customHeight="1" x14ac:dyDescent="0.25">
      <c r="A12" s="36" t="s">
        <v>20</v>
      </c>
      <c r="B12" s="17" t="s">
        <v>7</v>
      </c>
      <c r="C12" s="15">
        <v>1</v>
      </c>
      <c r="D12" s="49">
        <v>250</v>
      </c>
      <c r="E12" s="31"/>
      <c r="F12" s="53" t="str">
        <f>"TOTAL " &amp;F4 &amp; " ="</f>
        <v>TOTAL MATERIAUX =</v>
      </c>
      <c r="G12" s="54"/>
      <c r="H12" s="114">
        <f ca="1">SUMPRODUCT(H5:H11,I5:I11)</f>
        <v>435933.02025</v>
      </c>
      <c r="I12" s="115"/>
      <c r="J12" s="17"/>
      <c r="K12" s="63" t="s">
        <v>33</v>
      </c>
      <c r="L12" s="64"/>
      <c r="M12" s="65"/>
    </row>
    <row r="13" spans="1:16" ht="18" customHeight="1" x14ac:dyDescent="0.25">
      <c r="A13" s="35" t="s">
        <v>51</v>
      </c>
      <c r="B13" s="17"/>
      <c r="C13" s="15"/>
      <c r="D13" s="33"/>
      <c r="E13" s="17"/>
      <c r="J13" s="31"/>
      <c r="K13" s="20" t="str">
        <f ca="1">IF(ISERROR(INDEX(B_liste_formules,COUNTA($K$12:$K12))),"",INDEX(B_liste_formules,COUNTA($K$12:$K12)))</f>
        <v>Béton maigre (150kg/m3)</v>
      </c>
      <c r="L13" s="13">
        <v>1000</v>
      </c>
      <c r="M13" s="21" t="s">
        <v>3</v>
      </c>
    </row>
    <row r="14" spans="1:16" ht="18" customHeight="1" x14ac:dyDescent="0.25">
      <c r="A14" s="36" t="s">
        <v>13</v>
      </c>
      <c r="B14" s="17" t="s">
        <v>7</v>
      </c>
      <c r="C14" s="15">
        <v>1</v>
      </c>
      <c r="D14" s="49">
        <v>850</v>
      </c>
      <c r="E14" s="31"/>
      <c r="F14" s="46" t="s">
        <v>58</v>
      </c>
      <c r="G14" s="47" t="s">
        <v>48</v>
      </c>
      <c r="H14" s="47" t="s">
        <v>49</v>
      </c>
      <c r="I14" s="48" t="s">
        <v>50</v>
      </c>
      <c r="J14" s="31"/>
      <c r="K14" s="20" t="str">
        <f ca="1">IF(ISERROR(INDEX(B_liste_formules,COUNTA($K$12:$K13))),"",INDEX(B_liste_formules,COUNTA($K$12:$K13)))</f>
        <v>Béton type A (200kg/m3)</v>
      </c>
      <c r="L14" s="26">
        <v>2000</v>
      </c>
      <c r="M14" s="21" t="s">
        <v>3</v>
      </c>
    </row>
    <row r="15" spans="1:16" ht="18" customHeight="1" x14ac:dyDescent="0.25">
      <c r="A15" s="36" t="s">
        <v>21</v>
      </c>
      <c r="B15" s="17" t="s">
        <v>9</v>
      </c>
      <c r="C15" s="15">
        <v>2</v>
      </c>
      <c r="D15" s="33">
        <v>400</v>
      </c>
      <c r="E15" s="17"/>
      <c r="F15" s="20" t="s">
        <v>59</v>
      </c>
      <c r="G15" s="32" t="s">
        <v>57</v>
      </c>
      <c r="H15" s="69">
        <f>DuréeGO</f>
        <v>120</v>
      </c>
      <c r="I15" s="51">
        <f>THM*HrsParJour</f>
        <v>196</v>
      </c>
      <c r="J15" s="17"/>
      <c r="K15" s="20" t="str">
        <f ca="1">IF(ISERROR(INDEX(B_liste_formules,COUNTA($K$12:$K14))),"",INDEX(B_liste_formules,COUNTA($K$12:$K14)))</f>
        <v>Béton type B (250kg/m3)</v>
      </c>
      <c r="L15" s="26">
        <v>1500</v>
      </c>
      <c r="M15" s="21" t="s">
        <v>3</v>
      </c>
      <c r="N15" s="15"/>
      <c r="O15" s="16"/>
      <c r="P15" s="16"/>
    </row>
    <row r="16" spans="1:16" ht="18" customHeight="1" x14ac:dyDescent="0.25">
      <c r="A16" s="36" t="s">
        <v>15</v>
      </c>
      <c r="B16" s="17" t="s">
        <v>1</v>
      </c>
      <c r="C16" s="15">
        <v>16</v>
      </c>
      <c r="D16" s="33">
        <f>THM</f>
        <v>28</v>
      </c>
      <c r="E16" s="17"/>
      <c r="F16" s="20"/>
      <c r="G16" s="32"/>
      <c r="H16" s="69"/>
      <c r="I16" s="51"/>
      <c r="J16" s="17"/>
      <c r="K16" s="20" t="str">
        <f ca="1">IF(ISERROR(INDEX(B_liste_formules,COUNTA($K$12:$K15))),"",INDEX(B_liste_formules,COUNTA($K$12:$K15)))</f>
        <v>Béton type Machin (300kg/m3)</v>
      </c>
      <c r="L16" s="26">
        <v>800</v>
      </c>
      <c r="M16" s="21" t="s">
        <v>3</v>
      </c>
      <c r="N16" s="15"/>
    </row>
    <row r="17" spans="1:16" ht="18" customHeight="1" x14ac:dyDescent="0.25">
      <c r="A17" s="36" t="s">
        <v>22</v>
      </c>
      <c r="B17" s="17" t="s">
        <v>1</v>
      </c>
      <c r="C17" s="13">
        <v>16</v>
      </c>
      <c r="D17" s="33">
        <f>THM</f>
        <v>28</v>
      </c>
      <c r="E17" s="17"/>
      <c r="F17" s="30"/>
      <c r="G17" s="44"/>
      <c r="H17" s="70"/>
      <c r="I17" s="52"/>
      <c r="J17" s="17"/>
      <c r="K17" s="20" t="str">
        <f ca="1">IF(ISERROR(INDEX(B_liste_formules,COUNTA($K$12:$K16))),"",INDEX(B_liste_formules,COUNTA($K$12:$K16)))</f>
        <v>Béton type Bidule (350kg/m3)</v>
      </c>
      <c r="L17" s="26">
        <v>450</v>
      </c>
      <c r="M17" s="21" t="s">
        <v>3</v>
      </c>
      <c r="N17" s="14"/>
    </row>
    <row r="18" spans="1:16" ht="18" customHeight="1" x14ac:dyDescent="0.25">
      <c r="A18" s="35" t="s">
        <v>53</v>
      </c>
      <c r="B18" s="17"/>
      <c r="C18" s="13"/>
      <c r="D18" s="33"/>
      <c r="E18" s="17"/>
      <c r="F18" s="53" t="str">
        <f>"TOTAL " &amp;F14 &amp; " ="</f>
        <v>TOTAL MAIN D'ŒUVRE DE PRODUCTION =</v>
      </c>
      <c r="G18" s="54"/>
      <c r="H18" s="114">
        <f>SUMPRODUCT(H14:H17,I14:I17)</f>
        <v>23520</v>
      </c>
      <c r="I18" s="115"/>
      <c r="J18" s="17"/>
      <c r="K18" s="22" t="str">
        <f ca="1">IF(ISERROR(INDEX(B_liste_formules,COUNTA($K$12:$K17))),"",INDEX(B_liste_formules,COUNTA($K$12:$K17)))</f>
        <v/>
      </c>
      <c r="L18" s="27"/>
      <c r="M18" s="28"/>
      <c r="N18" s="14"/>
    </row>
    <row r="19" spans="1:16" ht="18" customHeight="1" x14ac:dyDescent="0.25">
      <c r="A19" s="36" t="s">
        <v>23</v>
      </c>
      <c r="B19" s="17" t="s">
        <v>77</v>
      </c>
      <c r="C19" s="15">
        <f>DuréeGO*HrsParJour*0.05</f>
        <v>42</v>
      </c>
      <c r="D19" s="33">
        <f>THM</f>
        <v>28</v>
      </c>
      <c r="E19" s="17"/>
      <c r="F19" s="12"/>
      <c r="G19" s="17"/>
      <c r="H19" s="17"/>
      <c r="I19" s="17"/>
      <c r="J19" s="17"/>
      <c r="N19" s="14"/>
    </row>
    <row r="20" spans="1:16" ht="18" customHeight="1" x14ac:dyDescent="0.25">
      <c r="A20" s="36"/>
      <c r="B20" s="17"/>
      <c r="C20" s="15"/>
      <c r="D20" s="49"/>
      <c r="E20" s="31"/>
      <c r="F20" s="46" t="s">
        <v>60</v>
      </c>
      <c r="G20" s="47" t="s">
        <v>48</v>
      </c>
      <c r="H20" s="47" t="s">
        <v>49</v>
      </c>
      <c r="I20" s="48" t="s">
        <v>50</v>
      </c>
      <c r="J20" s="17"/>
      <c r="K20" s="66" t="s">
        <v>44</v>
      </c>
      <c r="L20" s="67"/>
      <c r="M20" s="68"/>
      <c r="N20" s="14"/>
    </row>
    <row r="21" spans="1:16" ht="18" customHeight="1" x14ac:dyDescent="0.25">
      <c r="A21" s="35" t="s">
        <v>54</v>
      </c>
      <c r="B21" s="17"/>
      <c r="C21" s="15"/>
      <c r="D21" s="49"/>
      <c r="E21" s="17"/>
      <c r="F21" s="20" t="s">
        <v>61</v>
      </c>
      <c r="G21" s="32" t="s">
        <v>3</v>
      </c>
      <c r="H21" s="69">
        <f>EauLavageJour*DuréeGO/1000</f>
        <v>18</v>
      </c>
      <c r="I21" s="51">
        <v>2</v>
      </c>
      <c r="J21" s="31"/>
      <c r="K21" s="20" t="s">
        <v>56</v>
      </c>
      <c r="L21" s="1">
        <v>5</v>
      </c>
      <c r="M21" s="23" t="s">
        <v>45</v>
      </c>
      <c r="N21" s="14"/>
    </row>
    <row r="22" spans="1:16" ht="18" customHeight="1" x14ac:dyDescent="0.25">
      <c r="A22" s="36" t="s">
        <v>17</v>
      </c>
      <c r="B22" s="17" t="s">
        <v>18</v>
      </c>
      <c r="C22" s="15">
        <f>DuréeGO/21</f>
        <v>5.7142857142857144</v>
      </c>
      <c r="D22" s="33">
        <v>3300</v>
      </c>
      <c r="E22" s="1"/>
      <c r="F22" s="29" t="s">
        <v>62</v>
      </c>
      <c r="G22" s="32" t="s">
        <v>16</v>
      </c>
      <c r="H22" s="69">
        <f>ConsoElecJour*DuréeGO*HrsParJour</f>
        <v>21000</v>
      </c>
      <c r="I22" s="51">
        <v>0.11</v>
      </c>
      <c r="J22" s="31"/>
      <c r="K22" s="29" t="s">
        <v>46</v>
      </c>
      <c r="L22" s="1">
        <v>150</v>
      </c>
      <c r="M22" s="23" t="s">
        <v>47</v>
      </c>
      <c r="N22" s="14"/>
    </row>
    <row r="23" spans="1:16" ht="18" customHeight="1" x14ac:dyDescent="0.25">
      <c r="A23" s="36" t="s">
        <v>78</v>
      </c>
      <c r="B23" s="17" t="s">
        <v>18</v>
      </c>
      <c r="C23" s="15">
        <f>DuréeGO/21</f>
        <v>5.7142857142857144</v>
      </c>
      <c r="D23" s="33">
        <v>886</v>
      </c>
      <c r="E23" s="1"/>
      <c r="F23" s="29"/>
      <c r="G23" s="32"/>
      <c r="H23" s="69"/>
      <c r="I23" s="51"/>
      <c r="J23" s="31"/>
      <c r="K23" s="30"/>
      <c r="L23" s="24"/>
      <c r="M23" s="25"/>
      <c r="N23" s="14"/>
      <c r="O23" s="11"/>
      <c r="P23" s="12"/>
    </row>
    <row r="24" spans="1:16" ht="18" customHeight="1" x14ac:dyDescent="0.25">
      <c r="A24" s="36" t="s">
        <v>19</v>
      </c>
      <c r="B24" s="17" t="s">
        <v>18</v>
      </c>
      <c r="C24" s="15">
        <f>DuréeGO/21</f>
        <v>5.7142857142857144</v>
      </c>
      <c r="D24" s="49">
        <v>1200</v>
      </c>
      <c r="E24" s="1"/>
      <c r="F24" s="57"/>
      <c r="G24" s="24"/>
      <c r="H24" s="72"/>
      <c r="I24" s="25"/>
      <c r="J24" s="31"/>
      <c r="N24" s="14"/>
      <c r="O24" s="11"/>
      <c r="P24" s="12"/>
    </row>
    <row r="25" spans="1:16" ht="18" customHeight="1" x14ac:dyDescent="0.25">
      <c r="A25" s="36"/>
      <c r="B25" s="17"/>
      <c r="C25" s="15"/>
      <c r="D25" s="49"/>
      <c r="E25" s="1"/>
      <c r="F25" s="53" t="str">
        <f>"TOTAL " &amp;F20 &amp; " ="</f>
        <v>TOTAL CONSOMMATIONS =</v>
      </c>
      <c r="G25" s="54"/>
      <c r="H25" s="114">
        <f>SUMPRODUCT(H20:H24,I20:I24)</f>
        <v>2346</v>
      </c>
      <c r="I25" s="115"/>
      <c r="J25" s="31"/>
      <c r="K25" s="45" t="s">
        <v>66</v>
      </c>
      <c r="L25" s="76"/>
      <c r="M25" s="77" t="s">
        <v>67</v>
      </c>
    </row>
    <row r="26" spans="1:16" ht="18" customHeight="1" x14ac:dyDescent="0.25">
      <c r="A26" s="36"/>
      <c r="B26" s="17"/>
      <c r="C26" s="15"/>
      <c r="D26" s="49"/>
      <c r="E26" s="1"/>
      <c r="F26" s="11"/>
      <c r="G26" s="17"/>
      <c r="H26" s="17"/>
      <c r="I26" s="17"/>
      <c r="J26" s="31"/>
      <c r="K26" s="20" t="str">
        <f>A4</f>
        <v>MATERIEL</v>
      </c>
      <c r="L26" s="74"/>
      <c r="M26" s="75">
        <f>C32</f>
        <v>39677.142857142855</v>
      </c>
    </row>
    <row r="27" spans="1:16" ht="18" customHeight="1" x14ac:dyDescent="0.25">
      <c r="A27" s="55"/>
      <c r="C27" s="15"/>
      <c r="D27" s="49"/>
      <c r="E27" s="1"/>
      <c r="F27" s="46" t="s">
        <v>63</v>
      </c>
      <c r="G27" s="47" t="s">
        <v>48</v>
      </c>
      <c r="H27" s="47" t="s">
        <v>49</v>
      </c>
      <c r="I27" s="48" t="s">
        <v>50</v>
      </c>
      <c r="J27" s="31"/>
      <c r="K27" s="58" t="str">
        <f>F4</f>
        <v>MATERIAUX</v>
      </c>
      <c r="L27" s="118">
        <f ca="1">H12</f>
        <v>435933.02025</v>
      </c>
      <c r="M27" s="119"/>
    </row>
    <row r="28" spans="1:16" ht="18" customHeight="1" x14ac:dyDescent="0.25">
      <c r="A28" s="55"/>
      <c r="C28" s="15"/>
      <c r="D28" s="49"/>
      <c r="E28" s="1"/>
      <c r="F28" s="20" t="s">
        <v>64</v>
      </c>
      <c r="G28" s="32" t="s">
        <v>9</v>
      </c>
      <c r="H28" s="50">
        <f>ROUNDUP(BétonTotal/250,0)</f>
        <v>25</v>
      </c>
      <c r="I28" s="51">
        <v>250</v>
      </c>
      <c r="J28" s="17"/>
      <c r="K28" s="58" t="str">
        <f>F14</f>
        <v>MAIN D'ŒUVRE DE PRODUCTION</v>
      </c>
      <c r="L28" s="118">
        <f>H18</f>
        <v>23520</v>
      </c>
      <c r="M28" s="119"/>
    </row>
    <row r="29" spans="1:16" ht="18" customHeight="1" x14ac:dyDescent="0.25">
      <c r="A29" s="55"/>
      <c r="D29" s="56"/>
      <c r="E29" s="1"/>
      <c r="F29" s="29" t="s">
        <v>65</v>
      </c>
      <c r="G29" s="32" t="s">
        <v>9</v>
      </c>
      <c r="H29" s="50">
        <v>1</v>
      </c>
      <c r="I29" s="51">
        <v>3000</v>
      </c>
      <c r="J29" s="17"/>
      <c r="K29" s="58" t="str">
        <f>F20</f>
        <v>CONSOMMATIONS</v>
      </c>
      <c r="L29" s="74"/>
      <c r="M29" s="75">
        <f>H25</f>
        <v>2346</v>
      </c>
    </row>
    <row r="30" spans="1:16" ht="18" customHeight="1" x14ac:dyDescent="0.25">
      <c r="A30" s="55"/>
      <c r="D30" s="56"/>
      <c r="E30" s="1"/>
      <c r="F30" s="29"/>
      <c r="G30" s="32"/>
      <c r="H30" s="50"/>
      <c r="I30" s="51"/>
      <c r="J30" s="17"/>
      <c r="K30" s="58" t="str">
        <f>F27</f>
        <v>PRESTATIONS EXTERNES</v>
      </c>
      <c r="L30" s="74"/>
      <c r="M30" s="75">
        <f>H32</f>
        <v>9250</v>
      </c>
    </row>
    <row r="31" spans="1:16" ht="18" customHeight="1" x14ac:dyDescent="0.25">
      <c r="A31" s="57"/>
      <c r="B31" s="24"/>
      <c r="C31" s="24"/>
      <c r="D31" s="25"/>
      <c r="E31" s="1"/>
      <c r="F31" s="57"/>
      <c r="G31" s="24"/>
      <c r="H31" s="24"/>
      <c r="I31" s="25"/>
      <c r="J31" s="31"/>
      <c r="K31" s="59" t="str">
        <f>K25</f>
        <v>COUT TOTAL DU BETON</v>
      </c>
      <c r="L31" s="116">
        <f ca="1">SUM(L25:M30)</f>
        <v>510726.16310714284</v>
      </c>
      <c r="M31" s="117"/>
    </row>
    <row r="32" spans="1:16" ht="18" customHeight="1" x14ac:dyDescent="0.25">
      <c r="A32" s="53" t="str">
        <f>"TOTAL " &amp; A4 &amp; " ="</f>
        <v>TOTAL MATERIEL =</v>
      </c>
      <c r="B32" s="54"/>
      <c r="C32" s="112">
        <f>SUMPRODUCT(C5:C28,D5:D28)</f>
        <v>39677.142857142855</v>
      </c>
      <c r="D32" s="113"/>
      <c r="E32" s="1"/>
      <c r="F32" s="53" t="str">
        <f>"TOTAL " &amp;F27 &amp; " ="</f>
        <v>TOTAL PRESTATIONS EXTERNES =</v>
      </c>
      <c r="G32" s="54"/>
      <c r="H32" s="114">
        <f>SUMPRODUCT(H27:H31,I27:I31)</f>
        <v>9250</v>
      </c>
      <c r="I32" s="115"/>
      <c r="J32" s="31"/>
      <c r="K32" s="73" t="s">
        <v>68</v>
      </c>
      <c r="L32" s="78"/>
      <c r="M32" s="79">
        <f ca="1">COUTTOTAL/BétonTotal</f>
        <v>84.585320156863673</v>
      </c>
    </row>
    <row r="33" spans="1:14" ht="18" customHeight="1" thickBot="1" x14ac:dyDescent="0.3">
      <c r="J33" s="31"/>
    </row>
    <row r="34" spans="1:14" ht="18" customHeight="1" x14ac:dyDescent="0.25">
      <c r="A34" s="120" t="s">
        <v>76</v>
      </c>
      <c r="B34" s="121"/>
      <c r="C34" s="127" t="s">
        <v>72</v>
      </c>
      <c r="D34" s="128"/>
      <c r="E34" s="129"/>
      <c r="F34" s="80" t="s">
        <v>69</v>
      </c>
      <c r="J34" s="31"/>
    </row>
    <row r="35" spans="1:14" ht="18" customHeight="1" x14ac:dyDescent="0.25">
      <c r="A35" s="122"/>
      <c r="B35" s="123"/>
      <c r="C35" s="126" t="s">
        <v>73</v>
      </c>
      <c r="D35" s="126"/>
      <c r="E35" s="126"/>
      <c r="F35" s="81" t="s">
        <v>70</v>
      </c>
      <c r="J35" s="31"/>
    </row>
    <row r="36" spans="1:14" ht="18" customHeight="1" thickBot="1" x14ac:dyDescent="0.3">
      <c r="A36" s="124"/>
      <c r="B36" s="125"/>
      <c r="C36" s="130" t="s">
        <v>74</v>
      </c>
      <c r="D36" s="130"/>
      <c r="E36" s="130"/>
      <c r="F36" s="82" t="s">
        <v>75</v>
      </c>
      <c r="J36" s="31"/>
    </row>
    <row r="37" spans="1:14" ht="18" customHeight="1" x14ac:dyDescent="0.25">
      <c r="J37" s="31"/>
    </row>
    <row r="38" spans="1:14" ht="18" customHeight="1" x14ac:dyDescent="0.25">
      <c r="J38" s="31"/>
    </row>
    <row r="39" spans="1:14" ht="18" customHeight="1" x14ac:dyDescent="0.25">
      <c r="J39" s="31"/>
    </row>
    <row r="40" spans="1:14" ht="18" customHeight="1" x14ac:dyDescent="0.25">
      <c r="J40" s="11"/>
    </row>
    <row r="41" spans="1:14" ht="18" customHeight="1" x14ac:dyDescent="0.25">
      <c r="B41" s="1"/>
      <c r="C41" s="1"/>
      <c r="D41" s="1"/>
      <c r="E41" s="1"/>
      <c r="J41" s="17"/>
      <c r="K41" s="12"/>
      <c r="L41" s="17"/>
      <c r="M41" s="17"/>
      <c r="N41" s="17"/>
    </row>
    <row r="42" spans="1:14" ht="18" customHeight="1" x14ac:dyDescent="0.25">
      <c r="B42" s="1"/>
      <c r="C42" s="1"/>
      <c r="D42" s="1"/>
      <c r="E42" s="1"/>
      <c r="I42" s="11"/>
      <c r="J42" s="11"/>
      <c r="K42" s="19"/>
      <c r="L42" s="17"/>
      <c r="M42" s="17"/>
      <c r="N42" s="17"/>
    </row>
    <row r="43" spans="1:14" ht="18" customHeight="1" x14ac:dyDescent="0.25">
      <c r="B43" s="1"/>
      <c r="C43" s="1"/>
      <c r="D43" s="1"/>
      <c r="E43" s="1"/>
      <c r="I43" s="11"/>
      <c r="J43" s="11"/>
    </row>
    <row r="44" spans="1:14" ht="18" customHeight="1" x14ac:dyDescent="0.25">
      <c r="B44" s="1"/>
      <c r="C44" s="1"/>
      <c r="D44" s="1"/>
      <c r="E44" s="1"/>
      <c r="I44" s="11"/>
      <c r="J44" s="11"/>
    </row>
    <row r="45" spans="1:14" ht="18" customHeight="1" x14ac:dyDescent="0.25">
      <c r="B45" s="1"/>
      <c r="C45" s="1"/>
      <c r="D45" s="1"/>
      <c r="E45" s="1"/>
      <c r="I45" s="11"/>
      <c r="J45" s="11"/>
    </row>
    <row r="46" spans="1:14" ht="18" customHeight="1" x14ac:dyDescent="0.25">
      <c r="B46" s="1"/>
      <c r="C46" s="1"/>
      <c r="D46" s="1"/>
      <c r="E46" s="1"/>
      <c r="I46" s="11"/>
      <c r="J46" s="11"/>
    </row>
    <row r="47" spans="1:14" ht="18" customHeight="1" x14ac:dyDescent="0.25">
      <c r="B47" s="1"/>
      <c r="C47" s="1"/>
      <c r="D47" s="1"/>
      <c r="E47" s="1"/>
      <c r="I47" s="11"/>
      <c r="J47" s="11"/>
    </row>
    <row r="48" spans="1:14" ht="18" customHeight="1" x14ac:dyDescent="0.25">
      <c r="B48" s="1"/>
      <c r="C48" s="1"/>
      <c r="D48" s="1"/>
      <c r="E48" s="1"/>
      <c r="I48" s="11"/>
      <c r="J48" s="11"/>
    </row>
    <row r="49" spans="2:10" ht="18" customHeight="1" x14ac:dyDescent="0.25">
      <c r="B49" s="1"/>
      <c r="C49" s="1"/>
      <c r="D49" s="1"/>
      <c r="E49" s="1"/>
      <c r="I49" s="11"/>
      <c r="J49" s="11"/>
    </row>
    <row r="50" spans="2:10" ht="18" customHeight="1" x14ac:dyDescent="0.25">
      <c r="B50" s="1"/>
      <c r="C50" s="1"/>
      <c r="D50" s="1"/>
      <c r="E50" s="1"/>
      <c r="I50" s="11"/>
      <c r="J50" s="11"/>
    </row>
    <row r="51" spans="2:10" ht="18" customHeight="1" x14ac:dyDescent="0.25">
      <c r="B51" s="1"/>
      <c r="C51" s="1"/>
      <c r="D51" s="1"/>
      <c r="E51" s="1"/>
      <c r="I51" s="11"/>
      <c r="J51" s="11"/>
    </row>
    <row r="52" spans="2:10" ht="18" customHeight="1" x14ac:dyDescent="0.25">
      <c r="B52" s="1"/>
      <c r="C52" s="1"/>
      <c r="D52" s="1"/>
      <c r="E52" s="1"/>
      <c r="I52" s="11"/>
      <c r="J52" s="11"/>
    </row>
    <row r="53" spans="2:10" ht="18" customHeight="1" x14ac:dyDescent="0.25">
      <c r="B53" s="1"/>
      <c r="C53" s="1"/>
      <c r="D53" s="1"/>
      <c r="E53" s="1"/>
      <c r="I53" s="11"/>
      <c r="J53" s="11"/>
    </row>
    <row r="54" spans="2:10" ht="18" customHeight="1" x14ac:dyDescent="0.25">
      <c r="B54" s="1"/>
      <c r="C54" s="1"/>
      <c r="D54" s="1"/>
      <c r="E54" s="1"/>
      <c r="I54" s="11"/>
      <c r="J54" s="11"/>
    </row>
    <row r="55" spans="2:10" ht="18" customHeight="1" x14ac:dyDescent="0.25">
      <c r="B55" s="1"/>
      <c r="C55" s="1"/>
      <c r="D55" s="1"/>
      <c r="E55" s="1"/>
      <c r="I55" s="11"/>
      <c r="J55" s="11"/>
    </row>
    <row r="56" spans="2:10" ht="18" customHeight="1" x14ac:dyDescent="0.25">
      <c r="B56" s="1"/>
      <c r="C56" s="1"/>
      <c r="D56" s="1"/>
      <c r="E56" s="1"/>
      <c r="I56" s="11"/>
      <c r="J56" s="11"/>
    </row>
    <row r="57" spans="2:10" ht="18" customHeight="1" x14ac:dyDescent="0.25">
      <c r="B57" s="1"/>
      <c r="C57" s="1"/>
      <c r="D57" s="1"/>
      <c r="E57" s="1"/>
      <c r="I57" s="11"/>
      <c r="J57" s="11"/>
    </row>
    <row r="58" spans="2:10" ht="18" customHeight="1" x14ac:dyDescent="0.25">
      <c r="B58" s="1"/>
      <c r="C58" s="1"/>
      <c r="D58" s="1"/>
      <c r="E58" s="1"/>
      <c r="I58" s="11"/>
      <c r="J58" s="11"/>
    </row>
    <row r="59" spans="2:10" ht="18" customHeight="1" x14ac:dyDescent="0.25">
      <c r="B59" s="1"/>
      <c r="C59" s="1"/>
      <c r="D59" s="1"/>
      <c r="E59" s="1"/>
      <c r="I59" s="11"/>
      <c r="J59" s="11"/>
    </row>
    <row r="60" spans="2:10" ht="18" customHeight="1" x14ac:dyDescent="0.25">
      <c r="B60" s="1"/>
      <c r="C60" s="1"/>
      <c r="D60" s="1"/>
      <c r="E60" s="1"/>
      <c r="I60" s="11"/>
      <c r="J60" s="11"/>
    </row>
    <row r="61" spans="2:10" ht="18" customHeight="1" x14ac:dyDescent="0.25">
      <c r="B61" s="1"/>
      <c r="C61" s="1"/>
      <c r="D61" s="1"/>
      <c r="E61" s="1"/>
      <c r="I61" s="11"/>
      <c r="J61" s="11"/>
    </row>
    <row r="62" spans="2:10" ht="18" customHeight="1" x14ac:dyDescent="0.25">
      <c r="I62" s="11"/>
      <c r="J62" s="11"/>
    </row>
    <row r="63" spans="2:10" ht="18" customHeight="1" x14ac:dyDescent="0.25">
      <c r="I63" s="11"/>
      <c r="J63" s="11"/>
    </row>
    <row r="64" spans="2:10" ht="18" customHeight="1" x14ac:dyDescent="0.25">
      <c r="I64" s="11"/>
      <c r="J64" s="11"/>
    </row>
    <row r="65" spans="9:10" ht="18" customHeight="1" x14ac:dyDescent="0.25">
      <c r="I65" s="11"/>
      <c r="J65" s="11"/>
    </row>
    <row r="66" spans="9:10" ht="18" customHeight="1" x14ac:dyDescent="0.25">
      <c r="I66" s="11"/>
      <c r="J66" s="11"/>
    </row>
    <row r="67" spans="9:10" ht="18" customHeight="1" x14ac:dyDescent="0.25">
      <c r="I67" s="11"/>
      <c r="J67" s="11"/>
    </row>
    <row r="68" spans="9:10" ht="18" customHeight="1" x14ac:dyDescent="0.25">
      <c r="I68" s="11"/>
      <c r="J68" s="11"/>
    </row>
    <row r="69" spans="9:10" ht="18" customHeight="1" x14ac:dyDescent="0.25">
      <c r="I69" s="11"/>
      <c r="J69" s="11"/>
    </row>
    <row r="70" spans="9:10" ht="18" customHeight="1" x14ac:dyDescent="0.25">
      <c r="I70" s="11"/>
      <c r="J70" s="11"/>
    </row>
    <row r="71" spans="9:10" ht="18" customHeight="1" x14ac:dyDescent="0.25">
      <c r="I71" s="11"/>
      <c r="J71" s="11"/>
    </row>
    <row r="72" spans="9:10" ht="18" customHeight="1" x14ac:dyDescent="0.25">
      <c r="I72" s="11"/>
      <c r="J72" s="11"/>
    </row>
  </sheetData>
  <mergeCells count="14">
    <mergeCell ref="A34:B36"/>
    <mergeCell ref="C35:E35"/>
    <mergeCell ref="C34:E34"/>
    <mergeCell ref="C36:E36"/>
    <mergeCell ref="A1:M1"/>
    <mergeCell ref="A2:M2"/>
    <mergeCell ref="C32:D32"/>
    <mergeCell ref="H25:I25"/>
    <mergeCell ref="H32:I32"/>
    <mergeCell ref="H18:I18"/>
    <mergeCell ref="H12:I12"/>
    <mergeCell ref="L31:M31"/>
    <mergeCell ref="L27:M27"/>
    <mergeCell ref="L28:M28"/>
  </mergeCells>
  <phoneticPr fontId="0" type="noConversion"/>
  <pageMargins left="0.39370078740157483" right="0.39370078740157483" top="0.39370078740157483" bottom="0.39370078740157483" header="0" footer="0"/>
  <pageSetup paperSize="9" scale="69" orientation="landscape" verticalDpi="0" r:id="rId1"/>
  <headerFooter alignWithMargins="0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indexed="13"/>
  </sheetPr>
  <dimension ref="A1:G7"/>
  <sheetViews>
    <sheetView workbookViewId="0"/>
  </sheetViews>
  <sheetFormatPr baseColWidth="10" defaultColWidth="0" defaultRowHeight="30.75" customHeight="1" zeroHeight="1" x14ac:dyDescent="0.25"/>
  <cols>
    <col min="1" max="1" width="31.140625" style="3" customWidth="1"/>
    <col min="2" max="4" width="15.7109375" style="4" customWidth="1"/>
    <col min="5" max="7" width="15.7109375" style="43" customWidth="1"/>
    <col min="8" max="16384" width="0" style="5" hidden="1"/>
  </cols>
  <sheetData>
    <row r="1" spans="1:7" s="2" customFormat="1" ht="30.75" customHeight="1" x14ac:dyDescent="0.25">
      <c r="A1" s="37" t="s">
        <v>26</v>
      </c>
      <c r="B1" s="38" t="s">
        <v>27</v>
      </c>
      <c r="C1" s="38" t="s">
        <v>28</v>
      </c>
      <c r="D1" s="38" t="s">
        <v>29</v>
      </c>
      <c r="E1" s="41" t="s">
        <v>30</v>
      </c>
      <c r="F1" s="41" t="s">
        <v>31</v>
      </c>
      <c r="G1" s="41" t="s">
        <v>32</v>
      </c>
    </row>
    <row r="2" spans="1:7" ht="30.75" customHeight="1" x14ac:dyDescent="0.25">
      <c r="A2" s="39" t="s">
        <v>39</v>
      </c>
      <c r="B2" s="40">
        <v>150</v>
      </c>
      <c r="C2" s="40">
        <v>920.4</v>
      </c>
      <c r="D2" s="40">
        <v>1380.6</v>
      </c>
      <c r="E2" s="42">
        <v>83.3</v>
      </c>
      <c r="F2" s="42">
        <v>0</v>
      </c>
      <c r="G2" s="42">
        <v>0</v>
      </c>
    </row>
    <row r="3" spans="1:7" ht="30.75" customHeight="1" x14ac:dyDescent="0.25">
      <c r="A3" s="39" t="s">
        <v>40</v>
      </c>
      <c r="B3" s="40">
        <v>200</v>
      </c>
      <c r="C3" s="40">
        <v>873.8</v>
      </c>
      <c r="D3" s="40">
        <v>1310.8</v>
      </c>
      <c r="E3" s="42">
        <v>111.1</v>
      </c>
      <c r="F3" s="42">
        <v>0</v>
      </c>
      <c r="G3" s="42">
        <v>0</v>
      </c>
    </row>
    <row r="4" spans="1:7" ht="30.75" customHeight="1" x14ac:dyDescent="0.25">
      <c r="A4" s="39" t="s">
        <v>41</v>
      </c>
      <c r="B4" s="40">
        <v>250</v>
      </c>
      <c r="C4" s="40">
        <v>827.3</v>
      </c>
      <c r="D4" s="40">
        <v>1240.9000000000001</v>
      </c>
      <c r="E4" s="42">
        <v>138.9</v>
      </c>
      <c r="F4" s="42">
        <v>0.5</v>
      </c>
      <c r="G4" s="42">
        <v>0.3</v>
      </c>
    </row>
    <row r="5" spans="1:7" ht="30.75" customHeight="1" x14ac:dyDescent="0.25">
      <c r="A5" s="39" t="s">
        <v>42</v>
      </c>
      <c r="B5" s="40">
        <v>300</v>
      </c>
      <c r="C5" s="40">
        <v>780.8</v>
      </c>
      <c r="D5" s="40">
        <v>1171.0999999999999</v>
      </c>
      <c r="E5" s="42">
        <v>166.7</v>
      </c>
      <c r="F5" s="42">
        <v>0.7</v>
      </c>
      <c r="G5" s="42">
        <v>0.2</v>
      </c>
    </row>
    <row r="6" spans="1:7" ht="30.75" customHeight="1" x14ac:dyDescent="0.25">
      <c r="A6" s="39" t="s">
        <v>43</v>
      </c>
      <c r="B6" s="40">
        <v>350</v>
      </c>
      <c r="C6" s="40">
        <v>734.2</v>
      </c>
      <c r="D6" s="40">
        <v>1101.3</v>
      </c>
      <c r="E6" s="42">
        <v>194.4</v>
      </c>
      <c r="F6" s="42">
        <v>0.2</v>
      </c>
      <c r="G6" s="42">
        <v>0.4</v>
      </c>
    </row>
    <row r="7" spans="1:7" ht="30.75" customHeight="1" x14ac:dyDescent="0.25">
      <c r="A7" s="39"/>
      <c r="B7" s="40"/>
      <c r="C7" s="40"/>
      <c r="D7" s="40"/>
      <c r="E7" s="42"/>
      <c r="F7" s="42"/>
      <c r="G7" s="42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14</vt:i4>
      </vt:variant>
    </vt:vector>
  </HeadingPairs>
  <TitlesOfParts>
    <vt:vector size="16" baseType="lpstr">
      <vt:lpstr>Calcul prix béton centrale</vt:lpstr>
      <vt:lpstr>Formulations</vt:lpstr>
      <vt:lpstr>_Q1</vt:lpstr>
      <vt:lpstr>_Q2</vt:lpstr>
      <vt:lpstr>_Q3</vt:lpstr>
      <vt:lpstr>_Q4</vt:lpstr>
      <vt:lpstr>_Q5</vt:lpstr>
      <vt:lpstr>_Q6</vt:lpstr>
      <vt:lpstr>BétonTotal</vt:lpstr>
      <vt:lpstr>ConsoElecJour</vt:lpstr>
      <vt:lpstr>COUTTOTAL</vt:lpstr>
      <vt:lpstr>DuréeGO</vt:lpstr>
      <vt:lpstr>EauLavageJour</vt:lpstr>
      <vt:lpstr>HrsParJour</vt:lpstr>
      <vt:lpstr>Perte</vt:lpstr>
      <vt:lpstr>THM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2011-11-10T15:40:00Z</cp:lastPrinted>
  <dcterms:created xsi:type="dcterms:W3CDTF">2011-11-03T08:20:01Z</dcterms:created>
  <dcterms:modified xsi:type="dcterms:W3CDTF">2016-11-07T13:41:06Z</dcterms:modified>
</cp:coreProperties>
</file>